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S:\BHSL BMED\Behavioral Sleep Medicine\Resources (assessment &amp; treatment)\"/>
    </mc:Choice>
  </mc:AlternateContent>
  <xr:revisionPtr revIDLastSave="0" documentId="8_{5095C9C8-CB53-495A-9A84-592A9D6141E9}" xr6:coauthVersionLast="47" xr6:coauthVersionMax="47" xr10:uidLastSave="{00000000-0000-0000-0000-000000000000}"/>
  <bookViews>
    <workbookView xWindow="5295" yWindow="1635" windowWidth="21600" windowHeight="11385" tabRatio="752" firstSheet="2" activeTab="2" xr2:uid="{00000000-000D-0000-FFFF-FFFF00000000}"/>
  </bookViews>
  <sheets>
    <sheet name="ISI &amp; SN Graph" sheetId="5" r:id="rId1"/>
    <sheet name="DBAS" sheetId="11" r:id="rId2"/>
    <sheet name="ISI SNQ items" sheetId="12" r:id="rId3"/>
    <sheet name="Summary Graphs" sheetId="3" r:id="rId4"/>
    <sheet name="Weekly Summary Sheet" sheetId="2" r:id="rId5"/>
    <sheet name="Enter Sleep Diary Here" sheetId="6" r:id="rId6"/>
    <sheet name="Sample" sheetId="7" r:id="rId7"/>
    <sheet name="Citation" sheetId="9" r:id="rId8"/>
    <sheet name="FAQ"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2" l="1"/>
  <c r="H18" i="12"/>
  <c r="G18" i="12"/>
  <c r="F18" i="12"/>
  <c r="E18" i="12"/>
  <c r="D18" i="12"/>
  <c r="C18" i="12"/>
  <c r="I9" i="12"/>
  <c r="H9" i="12"/>
  <c r="G9" i="12"/>
  <c r="F9" i="12"/>
  <c r="E9" i="12"/>
  <c r="D9" i="12"/>
  <c r="C9" i="12"/>
  <c r="J24" i="6"/>
  <c r="I24" i="6"/>
  <c r="H24" i="6"/>
  <c r="G24" i="6"/>
  <c r="F24" i="6"/>
  <c r="E24" i="6"/>
  <c r="D24" i="6"/>
  <c r="J23" i="6"/>
  <c r="I23" i="6"/>
  <c r="H23" i="6"/>
  <c r="G23" i="6"/>
  <c r="F23" i="6"/>
  <c r="E23" i="6"/>
  <c r="D23" i="6"/>
  <c r="I28" i="6"/>
  <c r="H12" i="11"/>
  <c r="G12" i="11"/>
  <c r="H11" i="11"/>
  <c r="G11" i="11"/>
  <c r="H10" i="11"/>
  <c r="G10" i="11"/>
  <c r="H9" i="11"/>
  <c r="G9" i="11"/>
  <c r="H5" i="11"/>
  <c r="G5" i="11"/>
  <c r="H4" i="11"/>
  <c r="G4" i="11"/>
  <c r="L142" i="6" l="1"/>
  <c r="L117" i="6"/>
  <c r="L53" i="6"/>
  <c r="L16" i="6"/>
  <c r="L315" i="6"/>
  <c r="L249" i="6"/>
  <c r="L183" i="6"/>
  <c r="L85" i="6"/>
  <c r="L46" i="6"/>
  <c r="L9" i="6"/>
  <c r="L312" i="6"/>
  <c r="L314" i="6"/>
  <c r="L281" i="6"/>
  <c r="L248" i="6"/>
  <c r="L215" i="6"/>
  <c r="L182" i="6"/>
  <c r="L149" i="6"/>
  <c r="L116" i="6"/>
  <c r="L84" i="6"/>
  <c r="L77" i="6"/>
  <c r="L52" i="6"/>
  <c r="L45" i="6"/>
  <c r="L21" i="6"/>
  <c r="L14" i="6"/>
  <c r="L307" i="6"/>
  <c r="L274" i="6"/>
  <c r="L241" i="6"/>
  <c r="L208" i="6"/>
  <c r="L175" i="6"/>
  <c r="L109" i="6"/>
  <c r="L80" i="6"/>
  <c r="L73" i="6"/>
  <c r="L48" i="6"/>
  <c r="L41" i="6"/>
  <c r="L18" i="6"/>
  <c r="L12" i="6"/>
  <c r="L282" i="6"/>
  <c r="L216" i="6"/>
  <c r="L150" i="6"/>
  <c r="L78" i="6"/>
  <c r="L32" i="6"/>
  <c r="L308" i="6"/>
  <c r="L275" i="6"/>
  <c r="L242" i="6"/>
  <c r="L209" i="6"/>
  <c r="L176" i="6"/>
  <c r="L143" i="6"/>
  <c r="L110" i="6"/>
  <c r="L82" i="6"/>
  <c r="L76" i="6"/>
  <c r="L50" i="6"/>
  <c r="L44" i="6"/>
  <c r="L20" i="6"/>
  <c r="L13" i="6"/>
  <c r="B4" i="2" s="1"/>
  <c r="L105" i="6"/>
  <c r="L112" i="6"/>
  <c r="L138" i="6"/>
  <c r="L145" i="6"/>
  <c r="L171" i="6"/>
  <c r="L178" i="6"/>
  <c r="L204" i="6"/>
  <c r="L211" i="6"/>
  <c r="L237" i="6"/>
  <c r="L244" i="6"/>
  <c r="L270" i="6"/>
  <c r="L277" i="6"/>
  <c r="L303" i="6"/>
  <c r="L310" i="6"/>
  <c r="L108" i="6"/>
  <c r="L114" i="6"/>
  <c r="L141" i="6"/>
  <c r="L147" i="6"/>
  <c r="L174" i="6"/>
  <c r="L180" i="6"/>
  <c r="L207" i="6"/>
  <c r="L213" i="6"/>
  <c r="L240" i="6"/>
  <c r="L246" i="6"/>
  <c r="L273" i="6"/>
  <c r="L279" i="6"/>
  <c r="L306" i="6"/>
  <c r="D25" i="6"/>
  <c r="E25" i="6"/>
  <c r="J320" i="6" l="1"/>
  <c r="I320" i="6"/>
  <c r="H320" i="6"/>
  <c r="G320" i="6"/>
  <c r="F320" i="6"/>
  <c r="E320" i="6"/>
  <c r="D320" i="6"/>
  <c r="J319" i="6"/>
  <c r="I319" i="6"/>
  <c r="H319" i="6"/>
  <c r="G319" i="6"/>
  <c r="F319" i="6"/>
  <c r="E319" i="6"/>
  <c r="D319" i="6"/>
  <c r="J318" i="6"/>
  <c r="I318" i="6"/>
  <c r="H318" i="6"/>
  <c r="G318" i="6"/>
  <c r="F318" i="6"/>
  <c r="E318" i="6"/>
  <c r="D318" i="6"/>
  <c r="J317" i="6"/>
  <c r="I317" i="6"/>
  <c r="H317" i="6"/>
  <c r="G317" i="6"/>
  <c r="F317" i="6"/>
  <c r="E317" i="6"/>
  <c r="D317" i="6"/>
  <c r="J287" i="6"/>
  <c r="I287" i="6"/>
  <c r="H287" i="6"/>
  <c r="G287" i="6"/>
  <c r="F287" i="6"/>
  <c r="E287" i="6"/>
  <c r="D287" i="6"/>
  <c r="J286" i="6"/>
  <c r="I286" i="6"/>
  <c r="H286" i="6"/>
  <c r="G286" i="6"/>
  <c r="F286" i="6"/>
  <c r="E286" i="6"/>
  <c r="D286" i="6"/>
  <c r="J285" i="6"/>
  <c r="I285" i="6"/>
  <c r="H285" i="6"/>
  <c r="G285" i="6"/>
  <c r="F285" i="6"/>
  <c r="E285" i="6"/>
  <c r="D285" i="6"/>
  <c r="J284" i="6"/>
  <c r="I284" i="6"/>
  <c r="H284" i="6"/>
  <c r="G284" i="6"/>
  <c r="F284" i="6"/>
  <c r="E284" i="6"/>
  <c r="D284" i="6"/>
  <c r="D254" i="6"/>
  <c r="D253" i="6"/>
  <c r="D252" i="6"/>
  <c r="J254" i="6"/>
  <c r="I254" i="6"/>
  <c r="H254" i="6"/>
  <c r="G254" i="6"/>
  <c r="F254" i="6"/>
  <c r="E254" i="6"/>
  <c r="J253" i="6"/>
  <c r="I253" i="6"/>
  <c r="H253" i="6"/>
  <c r="G253" i="6"/>
  <c r="F253" i="6"/>
  <c r="E253" i="6"/>
  <c r="J252" i="6"/>
  <c r="I252" i="6"/>
  <c r="H252" i="6"/>
  <c r="G252" i="6"/>
  <c r="F252" i="6"/>
  <c r="E252" i="6"/>
  <c r="J251" i="6"/>
  <c r="I251" i="6"/>
  <c r="H251" i="6"/>
  <c r="G251" i="6"/>
  <c r="F251" i="6"/>
  <c r="E251" i="6"/>
  <c r="D251" i="6"/>
  <c r="L251" i="6" s="1"/>
  <c r="L238" i="6" s="1"/>
  <c r="D219" i="6"/>
  <c r="J219" i="6"/>
  <c r="I219" i="6"/>
  <c r="H219" i="6"/>
  <c r="G219" i="6"/>
  <c r="F219" i="6"/>
  <c r="E219" i="6"/>
  <c r="J218" i="6"/>
  <c r="I218" i="6"/>
  <c r="H218" i="6"/>
  <c r="G218" i="6"/>
  <c r="F218" i="6"/>
  <c r="E218" i="6"/>
  <c r="D218" i="6"/>
  <c r="J186" i="6"/>
  <c r="I186" i="6"/>
  <c r="H186" i="6"/>
  <c r="G186" i="6"/>
  <c r="F186" i="6"/>
  <c r="E186" i="6"/>
  <c r="D186" i="6"/>
  <c r="J185" i="6"/>
  <c r="I185" i="6"/>
  <c r="H185" i="6"/>
  <c r="G185" i="6"/>
  <c r="F185" i="6"/>
  <c r="E185" i="6"/>
  <c r="D185" i="6"/>
  <c r="L185" i="6" s="1"/>
  <c r="L172" i="6" s="1"/>
  <c r="J152" i="6"/>
  <c r="I152" i="6"/>
  <c r="H152" i="6"/>
  <c r="G152" i="6"/>
  <c r="F152" i="6"/>
  <c r="E152" i="6"/>
  <c r="D152" i="6"/>
  <c r="M19" i="7"/>
  <c r="M22" i="7"/>
  <c r="M21" i="7"/>
  <c r="M10" i="7"/>
  <c r="M6" i="7"/>
  <c r="K15" i="2"/>
  <c r="K14" i="2"/>
  <c r="J15" i="2"/>
  <c r="J14" i="2"/>
  <c r="I15" i="2"/>
  <c r="I14" i="2"/>
  <c r="H15" i="2"/>
  <c r="H14" i="2"/>
  <c r="G15" i="2"/>
  <c r="G14" i="2"/>
  <c r="F15" i="2"/>
  <c r="F14" i="2"/>
  <c r="E15" i="2"/>
  <c r="E14" i="2"/>
  <c r="D15" i="2"/>
  <c r="D14" i="2"/>
  <c r="C15" i="2"/>
  <c r="C14" i="2"/>
  <c r="B14" i="2"/>
  <c r="B15" i="2"/>
  <c r="F25" i="6"/>
  <c r="D26" i="6"/>
  <c r="D28" i="6"/>
  <c r="E190" i="6"/>
  <c r="F190" i="6"/>
  <c r="G190" i="6"/>
  <c r="H190" i="6"/>
  <c r="I190" i="6"/>
  <c r="J190" i="6"/>
  <c r="B13" i="2"/>
  <c r="C13" i="2"/>
  <c r="D13" i="2"/>
  <c r="E13" i="2"/>
  <c r="F13" i="2"/>
  <c r="G13" i="2"/>
  <c r="H13" i="2"/>
  <c r="I13" i="2"/>
  <c r="J13" i="2"/>
  <c r="K13" i="2"/>
  <c r="K4" i="2"/>
  <c r="J4" i="2"/>
  <c r="I4" i="2"/>
  <c r="H4" i="2"/>
  <c r="G4" i="2"/>
  <c r="F4" i="2"/>
  <c r="E4" i="2"/>
  <c r="D4" i="2"/>
  <c r="C4" i="2"/>
  <c r="K2" i="2"/>
  <c r="J2" i="2"/>
  <c r="I2" i="2"/>
  <c r="H2" i="2"/>
  <c r="G2" i="2"/>
  <c r="F2" i="2"/>
  <c r="E2" i="2"/>
  <c r="D2" i="2"/>
  <c r="C2" i="2"/>
  <c r="B2" i="2"/>
  <c r="D60" i="6"/>
  <c r="L284" i="6" l="1"/>
  <c r="L271" i="6" s="1"/>
  <c r="L317" i="6"/>
  <c r="L304" i="6" s="1"/>
  <c r="L152" i="6"/>
  <c r="L139" i="6" s="1"/>
  <c r="L287" i="6"/>
  <c r="L278" i="6" s="1"/>
  <c r="L260" i="6"/>
  <c r="L252" i="6"/>
  <c r="L239" i="6" s="1"/>
  <c r="L320" i="6"/>
  <c r="L311" i="6" s="1"/>
  <c r="L218" i="6"/>
  <c r="L205" i="6" s="1"/>
  <c r="L261" i="6"/>
  <c r="L253" i="6"/>
  <c r="L243" i="6" s="1"/>
  <c r="L294" i="6"/>
  <c r="L286" i="6"/>
  <c r="L276" i="6" s="1"/>
  <c r="L319" i="6"/>
  <c r="L309" i="6" s="1"/>
  <c r="L327" i="6"/>
  <c r="L194" i="6"/>
  <c r="L186" i="6"/>
  <c r="L173" i="6" s="1"/>
  <c r="L227" i="6"/>
  <c r="L219" i="6"/>
  <c r="L206" i="6" s="1"/>
  <c r="L254" i="6"/>
  <c r="L245" i="6" s="1"/>
  <c r="L285" i="6"/>
  <c r="L272" i="6" s="1"/>
  <c r="L293" i="6"/>
  <c r="L318" i="6"/>
  <c r="L305" i="6" s="1"/>
  <c r="L326" i="6"/>
  <c r="D29" i="6"/>
  <c r="I25" i="6"/>
  <c r="H25" i="6"/>
  <c r="G25" i="6"/>
  <c r="J25" i="6"/>
  <c r="B3" i="2"/>
  <c r="D88" i="6"/>
  <c r="E88" i="6"/>
  <c r="F88" i="6"/>
  <c r="G88" i="6"/>
  <c r="H88" i="6"/>
  <c r="I88" i="6"/>
  <c r="J88" i="6"/>
  <c r="D154" i="6"/>
  <c r="E154" i="6"/>
  <c r="F154" i="6"/>
  <c r="G154" i="6"/>
  <c r="H154" i="6"/>
  <c r="I154" i="6"/>
  <c r="J154" i="6"/>
  <c r="C154" i="6"/>
  <c r="D153" i="6"/>
  <c r="E153" i="6"/>
  <c r="F153" i="6"/>
  <c r="G153" i="6"/>
  <c r="H153" i="6"/>
  <c r="I153" i="6"/>
  <c r="J153" i="6"/>
  <c r="C153" i="6"/>
  <c r="D121" i="6"/>
  <c r="E121" i="6"/>
  <c r="F121" i="6"/>
  <c r="G121" i="6"/>
  <c r="H121" i="6"/>
  <c r="I121" i="6"/>
  <c r="J121" i="6"/>
  <c r="D120" i="6"/>
  <c r="E120" i="6"/>
  <c r="F120" i="6"/>
  <c r="G120" i="6"/>
  <c r="H120" i="6"/>
  <c r="I120" i="6"/>
  <c r="J120" i="6"/>
  <c r="D89" i="6"/>
  <c r="E89" i="6"/>
  <c r="F89" i="6"/>
  <c r="G89" i="6"/>
  <c r="H89" i="6"/>
  <c r="I89" i="6"/>
  <c r="J89" i="6"/>
  <c r="D57" i="6"/>
  <c r="E57" i="6"/>
  <c r="F57" i="6"/>
  <c r="G57" i="6"/>
  <c r="H57" i="6"/>
  <c r="I57" i="6"/>
  <c r="J57" i="6"/>
  <c r="D56" i="6"/>
  <c r="E56" i="6"/>
  <c r="F56" i="6"/>
  <c r="G56" i="6"/>
  <c r="H56" i="6"/>
  <c r="I56" i="6"/>
  <c r="J56" i="6"/>
  <c r="B26" i="2"/>
  <c r="B56" i="2"/>
  <c r="C56" i="2"/>
  <c r="D56" i="2"/>
  <c r="E56" i="2"/>
  <c r="F56" i="2"/>
  <c r="G56" i="2"/>
  <c r="H56" i="2"/>
  <c r="B57" i="2"/>
  <c r="C57" i="2"/>
  <c r="D57" i="2"/>
  <c r="E57" i="2"/>
  <c r="F57" i="2"/>
  <c r="G57" i="2"/>
  <c r="H57" i="2"/>
  <c r="B27" i="2"/>
  <c r="C27" i="2"/>
  <c r="D27" i="2"/>
  <c r="E27" i="2"/>
  <c r="F27" i="2"/>
  <c r="G27" i="2"/>
  <c r="H27" i="2"/>
  <c r="C26" i="2"/>
  <c r="D26" i="2"/>
  <c r="E26" i="2"/>
  <c r="F26" i="2"/>
  <c r="G26" i="2"/>
  <c r="H26" i="2"/>
  <c r="I157" i="6"/>
  <c r="E157" i="6"/>
  <c r="J157" i="6"/>
  <c r="H157" i="6"/>
  <c r="G157" i="6"/>
  <c r="F157" i="6"/>
  <c r="D157" i="6"/>
  <c r="C155" i="6"/>
  <c r="J155" i="6"/>
  <c r="I155" i="6"/>
  <c r="H155" i="6"/>
  <c r="G155" i="6"/>
  <c r="F155" i="6"/>
  <c r="E155" i="6"/>
  <c r="D155" i="6"/>
  <c r="L155" i="6" s="1"/>
  <c r="L146" i="6" s="1"/>
  <c r="C152" i="6"/>
  <c r="F6" i="2"/>
  <c r="F5" i="2"/>
  <c r="F3" i="2"/>
  <c r="J124" i="6"/>
  <c r="J125" i="6" s="1"/>
  <c r="J126" i="6" s="1"/>
  <c r="F124" i="6"/>
  <c r="I124" i="6"/>
  <c r="H124" i="6"/>
  <c r="G124" i="6"/>
  <c r="E124" i="6"/>
  <c r="D124" i="6"/>
  <c r="C122" i="6"/>
  <c r="C121" i="6"/>
  <c r="J122" i="6"/>
  <c r="I122" i="6"/>
  <c r="H122" i="6"/>
  <c r="G122" i="6"/>
  <c r="F122" i="6"/>
  <c r="E122" i="6"/>
  <c r="D122" i="6"/>
  <c r="C120" i="6"/>
  <c r="J119" i="6"/>
  <c r="I119" i="6"/>
  <c r="H119" i="6"/>
  <c r="G119" i="6"/>
  <c r="D119" i="6"/>
  <c r="E119" i="6"/>
  <c r="F119" i="6"/>
  <c r="C119" i="6"/>
  <c r="E6" i="2"/>
  <c r="E5" i="2"/>
  <c r="E3" i="2"/>
  <c r="D3" i="2"/>
  <c r="D5" i="2"/>
  <c r="D6" i="2"/>
  <c r="C87" i="6"/>
  <c r="D87" i="6"/>
  <c r="E87" i="6"/>
  <c r="F87" i="6"/>
  <c r="G87" i="6"/>
  <c r="H87" i="6"/>
  <c r="I87" i="6"/>
  <c r="J87" i="6"/>
  <c r="C88" i="6"/>
  <c r="C89" i="6"/>
  <c r="C90" i="6"/>
  <c r="D90" i="6"/>
  <c r="E90" i="6"/>
  <c r="F90" i="6"/>
  <c r="G90" i="6"/>
  <c r="H90" i="6"/>
  <c r="I90" i="6"/>
  <c r="J90" i="6"/>
  <c r="D92" i="6"/>
  <c r="E92" i="6"/>
  <c r="F92" i="6"/>
  <c r="G92" i="6"/>
  <c r="H92" i="6"/>
  <c r="I92" i="6"/>
  <c r="I93" i="6" s="1"/>
  <c r="I94" i="6" s="1"/>
  <c r="J92" i="6"/>
  <c r="J93" i="6" s="1"/>
  <c r="J94" i="6" s="1"/>
  <c r="J60" i="6"/>
  <c r="J58" i="6"/>
  <c r="F60" i="6"/>
  <c r="F58" i="6"/>
  <c r="I60" i="6"/>
  <c r="I58" i="6"/>
  <c r="H60" i="6"/>
  <c r="H58" i="6"/>
  <c r="G60" i="6"/>
  <c r="G61" i="6" s="1"/>
  <c r="G58" i="6"/>
  <c r="E60" i="6"/>
  <c r="E58" i="6"/>
  <c r="D58" i="6"/>
  <c r="C58" i="6"/>
  <c r="C57" i="6"/>
  <c r="C56" i="6"/>
  <c r="J55" i="6"/>
  <c r="I55" i="6"/>
  <c r="H55" i="6"/>
  <c r="G55" i="6"/>
  <c r="F55" i="6"/>
  <c r="E55" i="6"/>
  <c r="D55" i="6"/>
  <c r="C55" i="6"/>
  <c r="C6" i="2"/>
  <c r="C5" i="2"/>
  <c r="C3" i="2"/>
  <c r="D187" i="6"/>
  <c r="E187" i="6"/>
  <c r="F187" i="6"/>
  <c r="G187" i="6"/>
  <c r="H187" i="6"/>
  <c r="I187" i="6"/>
  <c r="J187" i="6"/>
  <c r="D188" i="6"/>
  <c r="E188" i="6"/>
  <c r="F188" i="6"/>
  <c r="F191" i="6" s="1"/>
  <c r="F192" i="6" s="1"/>
  <c r="G188" i="6"/>
  <c r="G191" i="6" s="1"/>
  <c r="H188" i="6"/>
  <c r="H191" i="6" s="1"/>
  <c r="H192" i="6" s="1"/>
  <c r="I188" i="6"/>
  <c r="I191" i="6" s="1"/>
  <c r="I192" i="6" s="1"/>
  <c r="J188" i="6"/>
  <c r="J191" i="6" s="1"/>
  <c r="J192" i="6" s="1"/>
  <c r="D190" i="6"/>
  <c r="D220" i="6"/>
  <c r="E220" i="6"/>
  <c r="F220" i="6"/>
  <c r="G220" i="6"/>
  <c r="H220" i="6"/>
  <c r="I220" i="6"/>
  <c r="J220" i="6"/>
  <c r="D221" i="6"/>
  <c r="E221" i="6"/>
  <c r="F221" i="6"/>
  <c r="G221" i="6"/>
  <c r="H221" i="6"/>
  <c r="I221" i="6"/>
  <c r="J221" i="6"/>
  <c r="D223" i="6"/>
  <c r="E223" i="6"/>
  <c r="E224" i="6" s="1"/>
  <c r="E225" i="6" s="1"/>
  <c r="F223" i="6"/>
  <c r="G223" i="6"/>
  <c r="G224" i="6" s="1"/>
  <c r="G225" i="6" s="1"/>
  <c r="H223" i="6"/>
  <c r="I223" i="6"/>
  <c r="J223" i="6"/>
  <c r="C218" i="6"/>
  <c r="C219" i="6"/>
  <c r="C320" i="6"/>
  <c r="C319" i="6"/>
  <c r="C287" i="6"/>
  <c r="C286" i="6"/>
  <c r="C254" i="6"/>
  <c r="C253" i="6"/>
  <c r="C221" i="6"/>
  <c r="C220" i="6"/>
  <c r="C188" i="6"/>
  <c r="C187" i="6"/>
  <c r="C26" i="6"/>
  <c r="C25" i="6"/>
  <c r="J26" i="6"/>
  <c r="I26" i="6"/>
  <c r="H26" i="6"/>
  <c r="G26" i="6"/>
  <c r="F26" i="6"/>
  <c r="E26" i="6"/>
  <c r="K24" i="7"/>
  <c r="J24" i="7"/>
  <c r="I24" i="7"/>
  <c r="H24" i="7"/>
  <c r="G24" i="7"/>
  <c r="F24" i="7"/>
  <c r="E24" i="7"/>
  <c r="D24" i="7"/>
  <c r="K18" i="7"/>
  <c r="J18" i="7"/>
  <c r="I18" i="7"/>
  <c r="H18" i="7"/>
  <c r="G18" i="7"/>
  <c r="F18" i="7"/>
  <c r="E18" i="7"/>
  <c r="D18" i="7"/>
  <c r="K17" i="7"/>
  <c r="J17" i="7"/>
  <c r="I17" i="7"/>
  <c r="H17" i="7"/>
  <c r="G17" i="7"/>
  <c r="F17" i="7"/>
  <c r="E17" i="7"/>
  <c r="D17" i="7"/>
  <c r="D25" i="7" s="1"/>
  <c r="K16" i="7"/>
  <c r="J16" i="7"/>
  <c r="I16" i="7"/>
  <c r="H16" i="7"/>
  <c r="G16" i="7"/>
  <c r="F16" i="7"/>
  <c r="E16" i="7"/>
  <c r="D16" i="7"/>
  <c r="K15" i="7"/>
  <c r="J15" i="7"/>
  <c r="I15" i="7"/>
  <c r="H15" i="7"/>
  <c r="G15" i="7"/>
  <c r="F15" i="7"/>
  <c r="E15" i="7"/>
  <c r="D15" i="7"/>
  <c r="M13" i="7"/>
  <c r="M11" i="7"/>
  <c r="M9" i="7"/>
  <c r="J322" i="6"/>
  <c r="J323" i="6" s="1"/>
  <c r="J324" i="6" s="1"/>
  <c r="I322" i="6"/>
  <c r="I323" i="6" s="1"/>
  <c r="I324" i="6" s="1"/>
  <c r="H322" i="6"/>
  <c r="H323" i="6" s="1"/>
  <c r="H324" i="6" s="1"/>
  <c r="G322" i="6"/>
  <c r="G323" i="6" s="1"/>
  <c r="G324" i="6" s="1"/>
  <c r="F322" i="6"/>
  <c r="F323" i="6" s="1"/>
  <c r="F324" i="6" s="1"/>
  <c r="E322" i="6"/>
  <c r="E323" i="6" s="1"/>
  <c r="E324" i="6" s="1"/>
  <c r="D322" i="6"/>
  <c r="C318" i="6"/>
  <c r="C317" i="6"/>
  <c r="K6" i="2"/>
  <c r="K5" i="2"/>
  <c r="K3" i="2"/>
  <c r="J289" i="6"/>
  <c r="J290" i="6" s="1"/>
  <c r="J291" i="6" s="1"/>
  <c r="I289" i="6"/>
  <c r="I290" i="6" s="1"/>
  <c r="I291" i="6" s="1"/>
  <c r="H289" i="6"/>
  <c r="H290" i="6" s="1"/>
  <c r="H291" i="6" s="1"/>
  <c r="G289" i="6"/>
  <c r="G290" i="6" s="1"/>
  <c r="G291" i="6" s="1"/>
  <c r="F289" i="6"/>
  <c r="F290" i="6" s="1"/>
  <c r="F291" i="6" s="1"/>
  <c r="E289" i="6"/>
  <c r="E290" i="6" s="1"/>
  <c r="E291" i="6" s="1"/>
  <c r="D289" i="6"/>
  <c r="C285" i="6"/>
  <c r="C284" i="6"/>
  <c r="J6" i="2"/>
  <c r="J5" i="2"/>
  <c r="J3" i="2"/>
  <c r="J256" i="6"/>
  <c r="J257" i="6" s="1"/>
  <c r="J258" i="6" s="1"/>
  <c r="I256" i="6"/>
  <c r="I257" i="6" s="1"/>
  <c r="I258" i="6" s="1"/>
  <c r="H256" i="6"/>
  <c r="H257" i="6" s="1"/>
  <c r="H258" i="6" s="1"/>
  <c r="G256" i="6"/>
  <c r="G257" i="6" s="1"/>
  <c r="G258" i="6" s="1"/>
  <c r="F256" i="6"/>
  <c r="F257" i="6" s="1"/>
  <c r="F258" i="6" s="1"/>
  <c r="E256" i="6"/>
  <c r="E257" i="6" s="1"/>
  <c r="E258" i="6" s="1"/>
  <c r="D256" i="6"/>
  <c r="C252" i="6"/>
  <c r="C251" i="6"/>
  <c r="I6" i="2"/>
  <c r="I5" i="2"/>
  <c r="I3" i="2"/>
  <c r="H6" i="2"/>
  <c r="H5" i="2"/>
  <c r="H3" i="2"/>
  <c r="C186" i="6"/>
  <c r="C185" i="6"/>
  <c r="G6" i="2"/>
  <c r="G5" i="2"/>
  <c r="G3" i="2"/>
  <c r="C24" i="6"/>
  <c r="C23" i="6"/>
  <c r="J28" i="6"/>
  <c r="G28" i="6"/>
  <c r="F28" i="6"/>
  <c r="E28" i="6"/>
  <c r="H28" i="6"/>
  <c r="B5" i="2"/>
  <c r="B6" i="2"/>
  <c r="L122" i="6" l="1"/>
  <c r="L113" i="6" s="1"/>
  <c r="F224" i="6"/>
  <c r="F225" i="6" s="1"/>
  <c r="E191" i="6"/>
  <c r="E192" i="6" s="1"/>
  <c r="E158" i="6"/>
  <c r="E159" i="6" s="1"/>
  <c r="G93" i="6"/>
  <c r="G94" i="6" s="1"/>
  <c r="D61" i="6"/>
  <c r="F61" i="6"/>
  <c r="E29" i="6"/>
  <c r="F29" i="6"/>
  <c r="I29" i="6"/>
  <c r="L187" i="6"/>
  <c r="L177" i="6" s="1"/>
  <c r="L195" i="6"/>
  <c r="G12" i="2" s="1"/>
  <c r="L220" i="6"/>
  <c r="L210" i="6" s="1"/>
  <c r="L228" i="6"/>
  <c r="H12" i="2" s="1"/>
  <c r="L56" i="6"/>
  <c r="L43" i="6" s="1"/>
  <c r="L64" i="6"/>
  <c r="C11" i="2" s="1"/>
  <c r="L57" i="6"/>
  <c r="L47" i="6" s="1"/>
  <c r="L65" i="6"/>
  <c r="C12" i="2" s="1"/>
  <c r="L188" i="6"/>
  <c r="L179" i="6" s="1"/>
  <c r="L55" i="6"/>
  <c r="L42" i="6" s="1"/>
  <c r="L90" i="6"/>
  <c r="L81" i="6" s="1"/>
  <c r="L121" i="6"/>
  <c r="L111" i="6" s="1"/>
  <c r="L129" i="6"/>
  <c r="L161" i="6"/>
  <c r="L153" i="6"/>
  <c r="L140" i="6" s="1"/>
  <c r="L154" i="6"/>
  <c r="L144" i="6" s="1"/>
  <c r="L162" i="6"/>
  <c r="F12" i="2" s="1"/>
  <c r="L221" i="6"/>
  <c r="L212" i="6" s="1"/>
  <c r="L119" i="6"/>
  <c r="L106" i="6" s="1"/>
  <c r="L120" i="6"/>
  <c r="L107" i="6" s="1"/>
  <c r="L128" i="6"/>
  <c r="L88" i="6"/>
  <c r="L75" i="6" s="1"/>
  <c r="L96" i="6"/>
  <c r="D11" i="2" s="1"/>
  <c r="L58" i="6"/>
  <c r="L49" i="6" s="1"/>
  <c r="L87" i="6"/>
  <c r="L74" i="6" s="1"/>
  <c r="L97" i="6"/>
  <c r="D12" i="2" s="1"/>
  <c r="L89" i="6"/>
  <c r="L79" i="6" s="1"/>
  <c r="L33" i="6"/>
  <c r="B12" i="2" s="1"/>
  <c r="G29" i="6"/>
  <c r="L24" i="7"/>
  <c r="M24" i="7" s="1"/>
  <c r="J29" i="6"/>
  <c r="L23" i="6"/>
  <c r="L10" i="6" s="1"/>
  <c r="L26" i="6"/>
  <c r="L17" i="6" s="1"/>
  <c r="H29" i="6"/>
  <c r="H30" i="6" s="1"/>
  <c r="L24" i="6"/>
  <c r="L11" i="6" s="1"/>
  <c r="L25" i="6"/>
  <c r="L15" i="6" s="1"/>
  <c r="B11" i="2"/>
  <c r="I62" i="6"/>
  <c r="I61" i="6"/>
  <c r="I63" i="6" s="1"/>
  <c r="J62" i="6"/>
  <c r="J61" i="6"/>
  <c r="J63" i="6" s="1"/>
  <c r="E62" i="6"/>
  <c r="E61" i="6"/>
  <c r="E63" i="6" s="1"/>
  <c r="H62" i="6"/>
  <c r="H61" i="6"/>
  <c r="H63" i="6" s="1"/>
  <c r="J224" i="6"/>
  <c r="J225" i="6" s="1"/>
  <c r="I224" i="6"/>
  <c r="I225" i="6" s="1"/>
  <c r="H224" i="6"/>
  <c r="H225" i="6" s="1"/>
  <c r="G192" i="6"/>
  <c r="G193" i="6"/>
  <c r="H158" i="6"/>
  <c r="H159" i="6" s="1"/>
  <c r="J158" i="6"/>
  <c r="J159" i="6" s="1"/>
  <c r="G125" i="6"/>
  <c r="G126" i="6" s="1"/>
  <c r="K28" i="6"/>
  <c r="L28" i="6" s="1"/>
  <c r="D158" i="6"/>
  <c r="D159" i="6" s="1"/>
  <c r="K157" i="6"/>
  <c r="L157" i="6" s="1"/>
  <c r="D290" i="6"/>
  <c r="K289" i="6"/>
  <c r="L289" i="6" s="1"/>
  <c r="D224" i="6"/>
  <c r="K223" i="6"/>
  <c r="L223" i="6" s="1"/>
  <c r="D191" i="6"/>
  <c r="D192" i="6" s="1"/>
  <c r="K190" i="6"/>
  <c r="L190" i="6" s="1"/>
  <c r="K92" i="6"/>
  <c r="L92" i="6" s="1"/>
  <c r="K256" i="6"/>
  <c r="L256" i="6" s="1"/>
  <c r="D323" i="6"/>
  <c r="D325" i="6" s="1"/>
  <c r="K322" i="6"/>
  <c r="L322" i="6" s="1"/>
  <c r="K124" i="6"/>
  <c r="L124" i="6" s="1"/>
  <c r="K60" i="6"/>
  <c r="L60" i="6" s="1"/>
  <c r="G158" i="6"/>
  <c r="D30" i="6"/>
  <c r="H193" i="6"/>
  <c r="D27" i="7"/>
  <c r="D26" i="7"/>
  <c r="K25" i="7"/>
  <c r="J25" i="7"/>
  <c r="I25" i="7"/>
  <c r="F25" i="7"/>
  <c r="F325" i="6"/>
  <c r="H325" i="6"/>
  <c r="J325" i="6"/>
  <c r="G325" i="6"/>
  <c r="E325" i="6"/>
  <c r="I325" i="6"/>
  <c r="I292" i="6"/>
  <c r="J292" i="6"/>
  <c r="G292" i="6"/>
  <c r="F292" i="6"/>
  <c r="H292" i="6"/>
  <c r="H259" i="6"/>
  <c r="F259" i="6"/>
  <c r="J259" i="6"/>
  <c r="E259" i="6"/>
  <c r="I259" i="6"/>
  <c r="G259" i="6"/>
  <c r="E226" i="6"/>
  <c r="G226" i="6"/>
  <c r="E160" i="6"/>
  <c r="J127" i="6"/>
  <c r="I95" i="6"/>
  <c r="J95" i="6"/>
  <c r="E11" i="2"/>
  <c r="G11" i="2"/>
  <c r="I11" i="2"/>
  <c r="K11" i="2"/>
  <c r="D62" i="6"/>
  <c r="J11" i="2"/>
  <c r="I12" i="2"/>
  <c r="J12" i="2"/>
  <c r="K12" i="2"/>
  <c r="E12" i="2"/>
  <c r="F11" i="2"/>
  <c r="I30" i="6"/>
  <c r="D31" i="6"/>
  <c r="G25" i="7"/>
  <c r="J193" i="6"/>
  <c r="F193" i="6"/>
  <c r="I193" i="6"/>
  <c r="F158" i="6"/>
  <c r="F159" i="6" s="1"/>
  <c r="I158" i="6"/>
  <c r="I159" i="6" s="1"/>
  <c r="I125" i="6"/>
  <c r="I126" i="6" s="1"/>
  <c r="E125" i="6"/>
  <c r="E126" i="6" s="1"/>
  <c r="F125" i="6"/>
  <c r="F126" i="6" s="1"/>
  <c r="H125" i="6"/>
  <c r="H126" i="6" s="1"/>
  <c r="H93" i="6"/>
  <c r="H94" i="6" s="1"/>
  <c r="D93" i="6"/>
  <c r="G62" i="6"/>
  <c r="F62" i="6"/>
  <c r="G30" i="6"/>
  <c r="E292" i="6"/>
  <c r="M18" i="7"/>
  <c r="M14" i="7" s="1"/>
  <c r="H11" i="2"/>
  <c r="F93" i="6"/>
  <c r="F94" i="6" s="1"/>
  <c r="M7" i="7"/>
  <c r="M8" i="7"/>
  <c r="M17" i="7"/>
  <c r="M12" i="7" s="1"/>
  <c r="P24" i="7"/>
  <c r="Q24" i="7" s="1"/>
  <c r="R24" i="7" s="1"/>
  <c r="S24" i="7" s="1"/>
  <c r="E93" i="6"/>
  <c r="E94" i="6" s="1"/>
  <c r="D257" i="6"/>
  <c r="D258" i="6" s="1"/>
  <c r="K258" i="6" s="1"/>
  <c r="L258" i="6" s="1"/>
  <c r="D125" i="6"/>
  <c r="D126" i="6" s="1"/>
  <c r="M15" i="7"/>
  <c r="J30" i="6"/>
  <c r="E25" i="7"/>
  <c r="H25" i="7"/>
  <c r="M16" i="7"/>
  <c r="F30" i="6"/>
  <c r="E30" i="6"/>
  <c r="F226" i="6" l="1"/>
  <c r="E193" i="6"/>
  <c r="G95" i="6"/>
  <c r="J226" i="6"/>
  <c r="E26" i="7"/>
  <c r="L25" i="7"/>
  <c r="M25" i="7" s="1"/>
  <c r="H226" i="6"/>
  <c r="G127" i="6"/>
  <c r="K126" i="6"/>
  <c r="D160" i="6"/>
  <c r="K62" i="6"/>
  <c r="I226" i="6"/>
  <c r="K192" i="6"/>
  <c r="H160" i="6"/>
  <c r="J160" i="6"/>
  <c r="K30" i="6"/>
  <c r="L30" i="6" s="1"/>
  <c r="K323" i="6"/>
  <c r="D324" i="6"/>
  <c r="K290" i="6"/>
  <c r="D291" i="6"/>
  <c r="D292" i="6"/>
  <c r="K224" i="6"/>
  <c r="D225" i="6"/>
  <c r="D193" i="6"/>
  <c r="G160" i="6"/>
  <c r="G159" i="6"/>
  <c r="K159" i="6" s="1"/>
  <c r="K93" i="6"/>
  <c r="L93" i="6" s="1"/>
  <c r="L95" i="6" s="1"/>
  <c r="D94" i="6"/>
  <c r="K94" i="6" s="1"/>
  <c r="K191" i="6"/>
  <c r="D226" i="6"/>
  <c r="K61" i="6"/>
  <c r="L61" i="6" s="1"/>
  <c r="L63" i="6" s="1"/>
  <c r="K125" i="6"/>
  <c r="L125" i="6" s="1"/>
  <c r="L127" i="6" s="1"/>
  <c r="I9" i="2"/>
  <c r="K257" i="6"/>
  <c r="L257" i="6" s="1"/>
  <c r="L259" i="6" s="1"/>
  <c r="K158" i="6"/>
  <c r="L158" i="6" s="1"/>
  <c r="L160" i="6" s="1"/>
  <c r="K29" i="6"/>
  <c r="L29" i="6" s="1"/>
  <c r="L31" i="6" s="1"/>
  <c r="G7" i="2"/>
  <c r="O28" i="6"/>
  <c r="P28" i="6" s="1"/>
  <c r="Q28" i="6" s="1"/>
  <c r="R28" i="6" s="1"/>
  <c r="G27" i="7"/>
  <c r="G26" i="7"/>
  <c r="K27" i="7"/>
  <c r="K26" i="7"/>
  <c r="I27" i="7"/>
  <c r="I26" i="7"/>
  <c r="J27" i="7"/>
  <c r="J26" i="7"/>
  <c r="H27" i="7"/>
  <c r="H26" i="7"/>
  <c r="F27" i="7"/>
  <c r="F26" i="7"/>
  <c r="F160" i="6"/>
  <c r="I160" i="6"/>
  <c r="F127" i="6"/>
  <c r="E127" i="6"/>
  <c r="I127" i="6"/>
  <c r="H127" i="6"/>
  <c r="F95" i="6"/>
  <c r="D95" i="6"/>
  <c r="H95" i="6"/>
  <c r="E95" i="6"/>
  <c r="G63" i="6"/>
  <c r="D63" i="6"/>
  <c r="F63" i="6"/>
  <c r="F31" i="6"/>
  <c r="J31" i="6"/>
  <c r="G31" i="6"/>
  <c r="I31" i="6"/>
  <c r="H31" i="6"/>
  <c r="E7" i="2"/>
  <c r="O124" i="6"/>
  <c r="P124" i="6" s="1"/>
  <c r="Q124" i="6" s="1"/>
  <c r="R124" i="6" s="1"/>
  <c r="H7" i="2"/>
  <c r="O223" i="6"/>
  <c r="P223" i="6" s="1"/>
  <c r="Q223" i="6" s="1"/>
  <c r="R223" i="6" s="1"/>
  <c r="F7" i="2"/>
  <c r="O157" i="6"/>
  <c r="P157" i="6" s="1"/>
  <c r="Q157" i="6" s="1"/>
  <c r="R157" i="6" s="1"/>
  <c r="D7" i="2"/>
  <c r="O92" i="6"/>
  <c r="P92" i="6" s="1"/>
  <c r="Q92" i="6" s="1"/>
  <c r="R92" i="6" s="1"/>
  <c r="J7" i="2"/>
  <c r="O289" i="6"/>
  <c r="P289" i="6" s="1"/>
  <c r="Q289" i="6" s="1"/>
  <c r="R289" i="6" s="1"/>
  <c r="C7" i="2"/>
  <c r="O60" i="6"/>
  <c r="P60" i="6" s="1"/>
  <c r="Q60" i="6" s="1"/>
  <c r="R60" i="6" s="1"/>
  <c r="K7" i="2"/>
  <c r="O322" i="6"/>
  <c r="P322" i="6" s="1"/>
  <c r="Q322" i="6" s="1"/>
  <c r="R322" i="6" s="1"/>
  <c r="I7" i="2"/>
  <c r="O256" i="6"/>
  <c r="P256" i="6" s="1"/>
  <c r="Q256" i="6" s="1"/>
  <c r="R256" i="6" s="1"/>
  <c r="B7" i="2"/>
  <c r="O190" i="6"/>
  <c r="P190" i="6" s="1"/>
  <c r="Q190" i="6" s="1"/>
  <c r="R190" i="6" s="1"/>
  <c r="D259" i="6"/>
  <c r="D127" i="6"/>
  <c r="P25" i="7"/>
  <c r="Q25" i="7" s="1"/>
  <c r="R25" i="7" s="1"/>
  <c r="S25" i="7" s="1"/>
  <c r="E27" i="7"/>
  <c r="E31" i="6"/>
  <c r="B10" i="2" l="1"/>
  <c r="L26" i="7"/>
  <c r="M26" i="7" s="1"/>
  <c r="L62" i="6"/>
  <c r="C9" i="2" s="1"/>
  <c r="C10" i="2"/>
  <c r="L94" i="6"/>
  <c r="D9" i="2" s="1"/>
  <c r="D10" i="2"/>
  <c r="L126" i="6"/>
  <c r="E9" i="2" s="1"/>
  <c r="L159" i="6"/>
  <c r="F9" i="2" s="1"/>
  <c r="F10" i="2"/>
  <c r="L191" i="6"/>
  <c r="L192" i="6"/>
  <c r="G9" i="2" s="1"/>
  <c r="L224" i="6"/>
  <c r="I10" i="2"/>
  <c r="L290" i="6"/>
  <c r="L323" i="6"/>
  <c r="K324" i="6"/>
  <c r="K291" i="6"/>
  <c r="K225" i="6"/>
  <c r="M27" i="7"/>
  <c r="E10" i="2"/>
  <c r="B9" i="2"/>
  <c r="I8" i="2"/>
  <c r="O257" i="6"/>
  <c r="P257" i="6" s="1"/>
  <c r="Q257" i="6" s="1"/>
  <c r="R257" i="6" s="1"/>
  <c r="C8" i="2"/>
  <c r="O61" i="6"/>
  <c r="P61" i="6" s="1"/>
  <c r="Q61" i="6" s="1"/>
  <c r="R61" i="6" s="1"/>
  <c r="E8" i="2"/>
  <c r="O125" i="6"/>
  <c r="P125" i="6" s="1"/>
  <c r="Q125" i="6" s="1"/>
  <c r="R125" i="6" s="1"/>
  <c r="D8" i="2"/>
  <c r="O93" i="6"/>
  <c r="P93" i="6" s="1"/>
  <c r="Q93" i="6" s="1"/>
  <c r="R93" i="6" s="1"/>
  <c r="F8" i="2"/>
  <c r="O158" i="6"/>
  <c r="P158" i="6" s="1"/>
  <c r="Q158" i="6" s="1"/>
  <c r="R158" i="6" s="1"/>
  <c r="O29" i="6"/>
  <c r="P29" i="6" s="1"/>
  <c r="Q29" i="6" s="1"/>
  <c r="R29" i="6" s="1"/>
  <c r="B8" i="2"/>
  <c r="O191" i="6" l="1"/>
  <c r="P191" i="6" s="1"/>
  <c r="Q191" i="6" s="1"/>
  <c r="R191" i="6" s="1"/>
  <c r="L193" i="6"/>
  <c r="G10" i="2" s="1"/>
  <c r="O224" i="6"/>
  <c r="P224" i="6" s="1"/>
  <c r="Q224" i="6" s="1"/>
  <c r="R224" i="6" s="1"/>
  <c r="L226" i="6"/>
  <c r="H10" i="2" s="1"/>
  <c r="O290" i="6"/>
  <c r="P290" i="6" s="1"/>
  <c r="Q290" i="6" s="1"/>
  <c r="R290" i="6" s="1"/>
  <c r="L292" i="6"/>
  <c r="J10" i="2" s="1"/>
  <c r="K8" i="2"/>
  <c r="L325" i="6"/>
  <c r="K10" i="2" s="1"/>
  <c r="O323" i="6"/>
  <c r="P323" i="6" s="1"/>
  <c r="Q323" i="6" s="1"/>
  <c r="R323" i="6" s="1"/>
  <c r="G8" i="2"/>
  <c r="H8" i="2"/>
  <c r="L225" i="6"/>
  <c r="H9" i="2" s="1"/>
  <c r="L291" i="6"/>
  <c r="J9" i="2" s="1"/>
  <c r="J8" i="2"/>
  <c r="L324" i="6"/>
  <c r="K9" i="2" s="1"/>
</calcChain>
</file>

<file path=xl/sharedStrings.xml><?xml version="1.0" encoding="utf-8"?>
<sst xmlns="http://schemas.openxmlformats.org/spreadsheetml/2006/main" count="1153" uniqueCount="257">
  <si>
    <t>Wk 0</t>
  </si>
  <si>
    <t>Wk 1</t>
  </si>
  <si>
    <t>Wk 2</t>
  </si>
  <si>
    <t xml:space="preserve">Wk 3 </t>
  </si>
  <si>
    <t>Wk 4</t>
  </si>
  <si>
    <t>Wk 5</t>
  </si>
  <si>
    <t>Wk 6</t>
  </si>
  <si>
    <t>Wk 7</t>
  </si>
  <si>
    <t xml:space="preserve"> Wk 8</t>
  </si>
  <si>
    <t xml:space="preserve"> Wk 9</t>
  </si>
  <si>
    <t>Wk 10</t>
  </si>
  <si>
    <t>ISI</t>
  </si>
  <si>
    <t>SN</t>
  </si>
  <si>
    <t>OPTIONAL</t>
  </si>
  <si>
    <t>PHQ-9</t>
  </si>
  <si>
    <t>GAD-7</t>
  </si>
  <si>
    <t>PCL-5</t>
  </si>
  <si>
    <t>SMEQ</t>
  </si>
  <si>
    <t>Epworth</t>
  </si>
  <si>
    <t>Dysfunctional Beliefs and Attitudes About Sleep (DBAS-16)</t>
  </si>
  <si>
    <t>baseline (4/9/2019)</t>
  </si>
  <si>
    <t>End of treatment</t>
  </si>
  <si>
    <t>Baseline</t>
  </si>
  <si>
    <t>total score</t>
  </si>
  <si>
    <t>average per item score</t>
  </si>
  <si>
    <t>DBAS Subscales (Average per item)</t>
  </si>
  <si>
    <t>Expectations about sleep requirements</t>
  </si>
  <si>
    <t xml:space="preserve">Attributions of the causes and appraisals of the consequences of insomnia  </t>
  </si>
  <si>
    <t>Worry and helplessness about insomnia</t>
  </si>
  <si>
    <r>
      <t>Sleep medication and bio­logical attribution of insomnia</t>
    </r>
    <r>
      <rPr>
        <sz val="10"/>
        <color rgb="FF000000"/>
        <rFont val="Calibri"/>
        <family val="2"/>
      </rPr>
      <t xml:space="preserve"> </t>
    </r>
  </si>
  <si>
    <t>1. I need 8 hours to function</t>
  </si>
  <si>
    <t>2. Need to catch up on sleep loss</t>
  </si>
  <si>
    <t>5. Poor night’s sleep will interfere with daytime activities</t>
  </si>
  <si>
    <t>7. Poor sleep disturbs daytime mood</t>
  </si>
  <si>
    <t xml:space="preserve">9. Can’t function without adequate sleep </t>
  </si>
  <si>
    <t>12. Poor energy/functioning due to poor sleep</t>
  </si>
  <si>
    <t>16. Avoid/cancel obligations after poor sleep</t>
  </si>
  <si>
    <t>3. Insomnia seriously affects health</t>
  </si>
  <si>
    <t>4. Worried may lose control of sleep</t>
  </si>
  <si>
    <t>8. Poor night’s sleep affect whole week</t>
  </si>
  <si>
    <t>10. Can’t predict sleep</t>
  </si>
  <si>
    <t>11. Can’t manage negative sleep consequences</t>
  </si>
  <si>
    <t>14. Insomnia prevents enjoying life</t>
  </si>
  <si>
    <t>6. Better off taking sleeping pills</t>
  </si>
  <si>
    <t>13. Insomnia due to a chemical imbalance</t>
  </si>
  <si>
    <t>15. Medication is the only solution</t>
  </si>
  <si>
    <t>Scoring and Interpretation</t>
  </si>
  <si>
    <t>The total score is the average of all completed16 items.  A higher score reflects greater dysfunctional beliefs about sleep.  </t>
  </si>
  <si>
    <t>Use cognitive therapy techniques to address beliefs expressed with a score greater than 5.</t>
  </si>
  <si>
    <t>Permission</t>
  </si>
  <si>
    <t>Reprinted with permission to the VA Cognitive Behavioral Therapy for Insomnia Training Program for academic and clinical use from Charles M. Morin, Ph.D.</t>
  </si>
  <si>
    <t>Citation: Morin CM; Vallières A; Ivers H. Dysfunctional Beliefs and Attitudes about Sleep (DBAS): Validation of a Brief Version (DBAS-16). SLEEP 2007;30(11):1547-1554. </t>
  </si>
  <si>
    <t>pre</t>
  </si>
  <si>
    <t>Session 1</t>
  </si>
  <si>
    <t>Session 2</t>
  </si>
  <si>
    <t>Session 3</t>
  </si>
  <si>
    <t>Session 4</t>
  </si>
  <si>
    <t>Session 5</t>
  </si>
  <si>
    <t>Session 6</t>
  </si>
  <si>
    <t>trouble falling asleep</t>
  </si>
  <si>
    <t xml:space="preserve"> </t>
  </si>
  <si>
    <t>none</t>
  </si>
  <si>
    <t>mild</t>
  </si>
  <si>
    <t>mod</t>
  </si>
  <si>
    <t>sev</t>
  </si>
  <si>
    <t>v sev</t>
  </si>
  <si>
    <t>trouble staying asleep</t>
  </si>
  <si>
    <t>trouble waking up too early</t>
  </si>
  <si>
    <t>satisfied with sleep</t>
  </si>
  <si>
    <t>v sat</t>
  </si>
  <si>
    <t>sat</t>
  </si>
  <si>
    <t>mod sat</t>
  </si>
  <si>
    <t>dissat</t>
  </si>
  <si>
    <t>v dissat</t>
  </si>
  <si>
    <t>noticeable to others</t>
  </si>
  <si>
    <t>not notice</t>
  </si>
  <si>
    <t>a little</t>
  </si>
  <si>
    <t>somewhat</t>
  </si>
  <si>
    <t>much</t>
  </si>
  <si>
    <t>v much notice</t>
  </si>
  <si>
    <t>worried/distressed about sleep</t>
  </si>
  <si>
    <t xml:space="preserve">not worried </t>
  </si>
  <si>
    <t>v much worried</t>
  </si>
  <si>
    <t>sleep interferes with functioning</t>
  </si>
  <si>
    <t>not interfere</t>
  </si>
  <si>
    <t>v much interfere</t>
  </si>
  <si>
    <t>SNQ</t>
  </si>
  <si>
    <t>tired during day/evening</t>
  </si>
  <si>
    <t>never</t>
  </si>
  <si>
    <t>rarely</t>
  </si>
  <si>
    <t>sometimes</t>
  </si>
  <si>
    <t>frequently</t>
  </si>
  <si>
    <t>always</t>
  </si>
  <si>
    <t>sleepy/drowsy during day/evening</t>
  </si>
  <si>
    <t>naps or fall asleep briefly</t>
  </si>
  <si>
    <t>adequate sleep</t>
  </si>
  <si>
    <t>ISI Score categories:</t>
  </si>
  <si>
    <t xml:space="preserve">      0 -  7  No clinically significant insomnia</t>
  </si>
  <si>
    <t xml:space="preserve">      8 - 14  Subthreshold insomnia</t>
  </si>
  <si>
    <t xml:space="preserve">     15 - 21  Clinical insomnia (moderate severity)</t>
  </si>
  <si>
    <t xml:space="preserve">     22 - 28  Clinical insomnia (severe)</t>
  </si>
  <si>
    <t>When Sleep Efficiency is 85 or above, change TIB based on SNQ</t>
  </si>
  <si>
    <t xml:space="preserve">       (a) Score 9 or less - no change in TIB</t>
  </si>
  <si>
    <t xml:space="preserve">       (b) Score 10 to 12 - TIB is increased by 15 minutes </t>
  </si>
  <si>
    <t xml:space="preserve">       (c) Score 13 or more - TIB is increased by 30 minutes </t>
  </si>
  <si>
    <t xml:space="preserve">   </t>
  </si>
  <si>
    <t xml:space="preserve">     If SE &lt; 80% -- reduce TIB but only if the score on the Sleep Need</t>
  </si>
  <si>
    <t>Questionnaire: is 9 or less.</t>
  </si>
  <si>
    <t xml:space="preserve">     Otherwise do not change TIB</t>
  </si>
  <si>
    <t>Sleep Latency, Wake After Sleep Onset and Early Morning Awakenings Averages</t>
  </si>
  <si>
    <r>
      <t>Total Awakenings, Nightmares, and CPAP Usage</t>
    </r>
    <r>
      <rPr>
        <sz val="14"/>
        <rFont val="Arial"/>
        <family val="2"/>
      </rPr>
      <t xml:space="preserve"> 
</t>
    </r>
    <r>
      <rPr>
        <sz val="12"/>
        <rFont val="Arial"/>
        <family val="2"/>
      </rPr>
      <t>(You can change the variable to "Headaches" or other phenomena you would like to track by updating the variable name in Column A on the  "Weekly Summary Sheet"</t>
    </r>
    <r>
      <rPr>
        <b/>
        <sz val="12"/>
        <rFont val="Arial"/>
        <family val="2"/>
      </rPr>
      <t>)</t>
    </r>
  </si>
  <si>
    <t>Time in Bed Average, Total Sleep Time Average, and Biological Sleep Need</t>
  </si>
  <si>
    <t>Sleep Efficiency%</t>
  </si>
  <si>
    <t>Variability in Lights Out (LO) and Wake Times (WT)</t>
  </si>
  <si>
    <t>Sleep Quality Ratings</t>
  </si>
  <si>
    <t>Insomnia Severity Index (ISI) and Sleep Need Questionnaire (SNQ)</t>
  </si>
  <si>
    <t>Week 1</t>
  </si>
  <si>
    <t>Week 2</t>
  </si>
  <si>
    <t>Week 3</t>
  </si>
  <si>
    <t>Week 4</t>
  </si>
  <si>
    <t>Week 5</t>
  </si>
  <si>
    <t>Week 6</t>
  </si>
  <si>
    <t>Week 7</t>
  </si>
  <si>
    <t>Week 8</t>
  </si>
  <si>
    <t>Week 9</t>
  </si>
  <si>
    <t>Week 10</t>
  </si>
  <si>
    <t>Naps</t>
  </si>
  <si>
    <t>Time to Fall Asleep</t>
  </si>
  <si>
    <t># Awakenings</t>
  </si>
  <si>
    <t>Time Awake in the Middle of the Night</t>
  </si>
  <si>
    <t>Early Morning Awakening</t>
  </si>
  <si>
    <t>Time in Bed</t>
  </si>
  <si>
    <t>Total Sleep Time</t>
  </si>
  <si>
    <t>Biological Sleep Need</t>
  </si>
  <si>
    <t>Sleep Efficiency %</t>
  </si>
  <si>
    <t>LO Time SD</t>
  </si>
  <si>
    <t>WT SD</t>
  </si>
  <si>
    <t>Sleep Quality</t>
  </si>
  <si>
    <t>Headaches</t>
  </si>
  <si>
    <t>Hrs of CPAP</t>
  </si>
  <si>
    <t>SL = latency to sleep</t>
  </si>
  <si>
    <t xml:space="preserve">WASO = wake after sleep </t>
  </si>
  <si>
    <t>EMA = early morning awakening</t>
  </si>
  <si>
    <t>TIB = time in bed average</t>
  </si>
  <si>
    <t>TST = total sleep time</t>
  </si>
  <si>
    <t>SE% = sleep efficiency (total sleep time/alloted time for sleep)</t>
  </si>
  <si>
    <t>Day 1</t>
  </si>
  <si>
    <t>Day 2</t>
  </si>
  <si>
    <t>Day 3</t>
  </si>
  <si>
    <t>Day 4</t>
  </si>
  <si>
    <t>Day 5</t>
  </si>
  <si>
    <t>Day 6</t>
  </si>
  <si>
    <t>Day 7</t>
  </si>
  <si>
    <t>Lights Out to WT</t>
  </si>
  <si>
    <t>Instructions</t>
  </si>
  <si>
    <t>Enter data into blue areas</t>
  </si>
  <si>
    <t>Enter time in modified military time (e.g., 11:30PM  as 23:30)</t>
  </si>
  <si>
    <t>Calculator computes into gray/green area</t>
  </si>
  <si>
    <t>There is hidden text between the data entry area and the computation area; This worksheet assumes the patient is in bed less than 24 hours</t>
  </si>
  <si>
    <t>sample</t>
  </si>
  <si>
    <t>day 1</t>
  </si>
  <si>
    <t>day 2</t>
  </si>
  <si>
    <t>day 3</t>
  </si>
  <si>
    <t>day 4</t>
  </si>
  <si>
    <t>day 5</t>
  </si>
  <si>
    <t>day 6</t>
  </si>
  <si>
    <t>day 7</t>
  </si>
  <si>
    <t>AVERAGE</t>
  </si>
  <si>
    <t>Dates</t>
  </si>
  <si>
    <t>Naps (minutes)</t>
  </si>
  <si>
    <r>
      <t>Bedtime</t>
    </r>
    <r>
      <rPr>
        <sz val="10"/>
        <rFont val="Arial"/>
        <family val="2"/>
      </rPr>
      <t xml:space="preserve"> (Time went into bed)</t>
    </r>
  </si>
  <si>
    <t>Q1_BT</t>
  </si>
  <si>
    <t>Bedtime</t>
  </si>
  <si>
    <r>
      <t>Lights out</t>
    </r>
    <r>
      <rPr>
        <sz val="10"/>
        <rFont val="Arial"/>
        <family val="2"/>
      </rPr>
      <t xml:space="preserve"> (Try to go to sleep)</t>
    </r>
  </si>
  <si>
    <t>Q2_LO</t>
  </si>
  <si>
    <t>Lights out</t>
  </si>
  <si>
    <r>
      <t xml:space="preserve">Latency to sleep </t>
    </r>
    <r>
      <rPr>
        <sz val="10"/>
        <rFont val="Arial"/>
        <family val="2"/>
      </rPr>
      <t>(minutes to fall asleep)</t>
    </r>
  </si>
  <si>
    <t>Q3_SL</t>
  </si>
  <si>
    <t>Time to fall asleep</t>
  </si>
  <si>
    <t>Total awakenings</t>
  </si>
  <si>
    <t>Q4</t>
  </si>
  <si>
    <t># of awakenings</t>
  </si>
  <si>
    <r>
      <t xml:space="preserve">minutes awake in middle of night </t>
    </r>
    <r>
      <rPr>
        <sz val="10"/>
        <rFont val="Arial"/>
        <family val="2"/>
      </rPr>
      <t>(how long awakenings last)</t>
    </r>
  </si>
  <si>
    <t>Q5_WASO</t>
  </si>
  <si>
    <t>Minutes awake in middle of night</t>
  </si>
  <si>
    <r>
      <t>Wake time</t>
    </r>
    <r>
      <rPr>
        <sz val="10"/>
        <rFont val="Arial"/>
        <family val="2"/>
      </rPr>
      <t xml:space="preserve"> (time of final awakening)</t>
    </r>
  </si>
  <si>
    <t>Q6a_WT</t>
  </si>
  <si>
    <t>Wake time</t>
  </si>
  <si>
    <r>
      <t>Mins awake too early</t>
    </r>
    <r>
      <rPr>
        <sz val="10"/>
        <rFont val="Arial"/>
        <family val="2"/>
      </rPr>
      <t xml:space="preserve"> (how many minutes earlier)</t>
    </r>
  </si>
  <si>
    <t>Q6c_EMA</t>
  </si>
  <si>
    <t>minutes awake too early</t>
  </si>
  <si>
    <r>
      <t>Out of bed</t>
    </r>
    <r>
      <rPr>
        <sz val="10"/>
        <rFont val="Arial"/>
        <family val="2"/>
      </rPr>
      <t xml:space="preserve"> (out of bed for the day)</t>
    </r>
  </si>
  <si>
    <t>Q7_OB</t>
  </si>
  <si>
    <t>out of bed for day</t>
  </si>
  <si>
    <t>Sleep Quality (1 thru 5; 5 = highest quality)</t>
  </si>
  <si>
    <t>Quality of sleep</t>
  </si>
  <si>
    <t>OPTIONAL VARIABLES:</t>
  </si>
  <si>
    <t>OPTIONAL:</t>
  </si>
  <si>
    <t>Number of Nightmares</t>
  </si>
  <si>
    <t># of nightmares</t>
  </si>
  <si>
    <t>CPAP Hours used</t>
  </si>
  <si>
    <t># of hours of CPAP use/night</t>
  </si>
  <si>
    <t>BT</t>
  </si>
  <si>
    <t>bedtime</t>
  </si>
  <si>
    <t>LO</t>
  </si>
  <si>
    <t>wake time</t>
  </si>
  <si>
    <t>WT</t>
  </si>
  <si>
    <t>window</t>
  </si>
  <si>
    <t>OB</t>
  </si>
  <si>
    <t>Key Guidelines</t>
  </si>
  <si>
    <t>Empty Message:</t>
  </si>
  <si>
    <t>No Data</t>
  </si>
  <si>
    <t>TIB</t>
  </si>
  <si>
    <t>This week's sleep prescription</t>
  </si>
  <si>
    <t>TST</t>
  </si>
  <si>
    <t>buffer zone</t>
  </si>
  <si>
    <t>BIO_SN</t>
  </si>
  <si>
    <t>24TST, Biological Need for sleep (TST + Naps)</t>
  </si>
  <si>
    <t>Sleep Efficiency</t>
  </si>
  <si>
    <t>SE (%)</t>
  </si>
  <si>
    <t>Lights Out Time Variability (SD)</t>
  </si>
  <si>
    <t>Wake Time Variability (SD)</t>
  </si>
  <si>
    <t>Comments</t>
  </si>
  <si>
    <t>air conditioner broke.</t>
  </si>
  <si>
    <t>Sleep Prescription:</t>
  </si>
  <si>
    <t>Last week's sleep prescription</t>
  </si>
  <si>
    <t>Latency to fall asleep</t>
  </si>
  <si>
    <t>Date</t>
  </si>
  <si>
    <t>Sample Diary</t>
  </si>
  <si>
    <t>8/1-8/7</t>
  </si>
  <si>
    <t>Biological Need for sleep (TST + Naps)</t>
  </si>
  <si>
    <r>
      <rPr>
        <b/>
        <sz val="10"/>
        <rFont val="Arial"/>
        <family val="2"/>
      </rPr>
      <t>Suggested citation</t>
    </r>
    <r>
      <rPr>
        <sz val="10"/>
        <rFont val="Arial"/>
        <family val="2"/>
      </rPr>
      <t xml:space="preserve">: Developed by Rachel Manber, Ph.D. (2010) for the VA CBT-I Training Program.  Cognitive Behavioral Therapy for Insomnia Sleep Diary Calculator.  Washington, DC:  U.S. Department of Veterans Affairs. </t>
    </r>
  </si>
  <si>
    <t>Question</t>
  </si>
  <si>
    <t>Answer</t>
  </si>
  <si>
    <t>Why does sleep efficiency not include the time the person gets into bed but rather starts with lights out?</t>
  </si>
  <si>
    <r>
      <t xml:space="preserve">Although getting into bed while intending to stay awake is not recommended for improving sleep, when we calculate sleep efficiency, we want to focus on the amount of time the person was sleeping </t>
    </r>
    <r>
      <rPr>
        <b/>
        <i/>
        <sz val="10"/>
        <rFont val="Arial"/>
        <family val="2"/>
      </rPr>
      <t>when the person was attempting to sleep.</t>
    </r>
  </si>
  <si>
    <t>What does the biological need for sleep mean?</t>
  </si>
  <si>
    <t>This calculates the total sleep in a 24 hour period. Specifically it adds the average minutes napping to the total sleep time.</t>
  </si>
  <si>
    <t>How do I average a variable over a preferred number of nights? For example, I want to calculate the total sleep time across 10 days, rather than 7?</t>
  </si>
  <si>
    <t>While holding down the Ctrl key, use your pointer to click on the total sleep time for the nights of interest. On the bottom right of Excel you will see a number of metrics appear, including the average.</t>
  </si>
  <si>
    <t>This calculator only has 10 weeks and I am seeing a Veteran with complicated sleep, for more than 10 weeks. How do I add more weeks?</t>
  </si>
  <si>
    <t>We recommend starting a new sleep calculator for the Veteran. You might consider copying the first week for the original sleep diary to "week 1" in the new sleep calculator and the last week into "week 2". Start adding new weeks beginning at week 3. This way in the graphs, you can compare the sleep data for the new weeks to the baseline. Alternatively, you can simply start a new calculator and place the two calculators side by side to see change over time in the summary graphs.</t>
  </si>
  <si>
    <t>Why can't I just enter time as a four-digit number rather than having to include a colon?</t>
  </si>
  <si>
    <t>Please send such feedback to Microsoft Excel. We are limited by the software's limitations.</t>
  </si>
  <si>
    <t>If a Veteran would benefit from a scheduled nap due to excessive daytime sleepiness, at what time should the 20 minute nap begin?</t>
  </si>
  <si>
    <t>Begin a 20 minute nap within a 2 hour window that is 7 to 9 hours from the person's recommended wake time. For example, for someone who is awakening at 6am, wake time is ideally scheduled for 20 minutes sometime within the range of 1pm-3pm.</t>
  </si>
  <si>
    <t>How can I hide the optional rows in the sleep diary I don't want to use?</t>
  </si>
  <si>
    <t>Place your pointer over the row number you want to hide. Right click. Select "Hide."</t>
  </si>
  <si>
    <t>How do I then unhide the row of data I want?</t>
  </si>
  <si>
    <t>Highlight the row above and below the row you want to unhide. Right click and select "Unhide."</t>
  </si>
  <si>
    <t>If a Veteran does not take a nap, should I place "0" or leave it blank?</t>
  </si>
  <si>
    <t>Enter "0" because the average column will skew the average if everything else is blank. For example, if a Veteran took one nap during the week for a duration of 70 minutes and all of the cells were blank except for the one cell, the average would be calculated as "70", but that is not the actual average. By entering 0 for the days of no naps, the average nap will be calculated accurately as "10" minutes.</t>
  </si>
  <si>
    <t>If a Veteran attempted to sleep but was unable to sleep, how do I enter this information?</t>
  </si>
  <si>
    <t>Enter Time to Bed, Lights Out, Wake Time, and Out of Bed Time. Calculate the number of minutes between Wake Time and Lights Out and enter this number into Sleep Onset Latency. Enter "0" for WASO and EMA.
Note, however, if there was a life event or something that disrupted the sleep, perhaps leave this blank suggesting this is an outlier.</t>
  </si>
  <si>
    <t>Why is the TST, TIB, and the biological need for sleep variables look different from the previous calculator?</t>
  </si>
  <si>
    <t>In the previous calculator, these variables were formatted as a fraction of an hour. For example, TST would have calculated 5.50 to signify 5 hours and 30 minutes. In this calculator we formatted these variables so that the calculated TST is 5:30, to make it more understandable to providers and Veterans.</t>
  </si>
  <si>
    <t>When was this spreadsheet 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</si>
</sst>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
  </numFmts>
  <fonts count="21" x14ac:knownFonts="1">
    <font>
      <sz val="10"/>
      <name val="Arial"/>
    </font>
    <font>
      <sz val="11"/>
      <color theme="1"/>
      <name val="Calibri"/>
      <family val="2"/>
      <scheme val="minor"/>
    </font>
    <font>
      <sz val="8"/>
      <name val="Arial"/>
      <family val="2"/>
    </font>
    <font>
      <b/>
      <sz val="10"/>
      <name val="Arial"/>
      <family val="2"/>
    </font>
    <font>
      <b/>
      <sz val="14"/>
      <name val="Arial"/>
      <family val="2"/>
    </font>
    <font>
      <b/>
      <sz val="10"/>
      <color indexed="48"/>
      <name val="Arial"/>
      <family val="2"/>
    </font>
    <font>
      <sz val="10"/>
      <name val="Arial"/>
      <family val="2"/>
    </font>
    <font>
      <sz val="10"/>
      <color rgb="FF000000"/>
      <name val="Arial"/>
      <family val="2"/>
    </font>
    <font>
      <b/>
      <sz val="10"/>
      <color rgb="FF0070C0"/>
      <name val="Arial"/>
      <family val="2"/>
    </font>
    <font>
      <sz val="10"/>
      <color rgb="FFFF0000"/>
      <name val="Arial"/>
      <family val="2"/>
    </font>
    <font>
      <u/>
      <sz val="10"/>
      <color theme="10"/>
      <name val="Arial"/>
      <family val="2"/>
    </font>
    <font>
      <u/>
      <sz val="10"/>
      <color theme="11"/>
      <name val="Arial"/>
      <family val="2"/>
    </font>
    <font>
      <sz val="10"/>
      <name val="Arial"/>
      <family val="2"/>
    </font>
    <font>
      <b/>
      <i/>
      <sz val="10"/>
      <name val="Arial"/>
      <family val="2"/>
    </font>
    <font>
      <b/>
      <sz val="12"/>
      <name val="Arial"/>
      <family val="2"/>
    </font>
    <font>
      <sz val="12"/>
      <color rgb="FF000000"/>
      <name val="Arial"/>
      <family val="2"/>
    </font>
    <font>
      <sz val="10"/>
      <color rgb="FF000000"/>
      <name val="Calibri"/>
      <family val="2"/>
    </font>
    <font>
      <sz val="12"/>
      <name val="Arial"/>
      <family val="2"/>
    </font>
    <font>
      <sz val="14"/>
      <name val="Arial"/>
      <family val="2"/>
    </font>
    <font>
      <b/>
      <u/>
      <sz val="10"/>
      <name val="Arial"/>
      <family val="2"/>
    </font>
    <font>
      <i/>
      <sz val="10"/>
      <name val="Arial"/>
      <family val="2"/>
    </font>
  </fonts>
  <fills count="2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rgb="FFCCFFFF"/>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59999389629810485"/>
        <bgColor indexed="64"/>
      </patternFill>
    </fill>
  </fills>
  <borders count="16">
    <border>
      <left/>
      <right/>
      <top/>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2" fillId="0" borderId="0" applyFont="0" applyFill="0" applyBorder="0" applyAlignment="0" applyProtection="0"/>
  </cellStyleXfs>
  <cellXfs count="209">
    <xf numFmtId="0" fontId="0" fillId="0" borderId="0" xfId="0"/>
    <xf numFmtId="0" fontId="0" fillId="0" borderId="0" xfId="0" applyBorder="1"/>
    <xf numFmtId="2" fontId="0" fillId="0" borderId="0" xfId="0" applyNumberFormat="1" applyBorder="1"/>
    <xf numFmtId="164" fontId="0" fillId="2" borderId="0" xfId="0" applyNumberFormat="1" applyFill="1" applyBorder="1"/>
    <xf numFmtId="0" fontId="0" fillId="2" borderId="0" xfId="0" applyFill="1" applyBorder="1"/>
    <xf numFmtId="1" fontId="0" fillId="2" borderId="0" xfId="0" applyNumberFormat="1" applyFill="1" applyBorder="1"/>
    <xf numFmtId="0" fontId="3" fillId="0" borderId="0" xfId="0" applyFont="1"/>
    <xf numFmtId="0" fontId="4" fillId="0" borderId="0" xfId="0" applyFont="1"/>
    <xf numFmtId="0" fontId="0" fillId="0" borderId="3" xfId="0" applyBorder="1"/>
    <xf numFmtId="0" fontId="0" fillId="0" borderId="5" xfId="0" applyBorder="1"/>
    <xf numFmtId="0" fontId="0" fillId="0" borderId="4" xfId="0" applyBorder="1"/>
    <xf numFmtId="0" fontId="0" fillId="0" borderId="6" xfId="0" applyBorder="1"/>
    <xf numFmtId="0" fontId="0" fillId="0" borderId="7" xfId="0" applyBorder="1"/>
    <xf numFmtId="2" fontId="5" fillId="0" borderId="0" xfId="0" applyNumberFormat="1" applyFont="1" applyBorder="1" applyAlignment="1">
      <alignment wrapText="1"/>
    </xf>
    <xf numFmtId="0" fontId="7" fillId="0" borderId="0" xfId="0" applyFont="1" applyAlignment="1"/>
    <xf numFmtId="0" fontId="0" fillId="0" borderId="2" xfId="0" applyBorder="1"/>
    <xf numFmtId="0" fontId="0" fillId="5" borderId="0" xfId="0" applyFill="1"/>
    <xf numFmtId="0" fontId="3" fillId="0" borderId="0" xfId="0" applyFont="1" applyBorder="1"/>
    <xf numFmtId="0" fontId="0" fillId="0" borderId="0" xfId="0" applyFill="1" applyBorder="1" applyProtection="1"/>
    <xf numFmtId="2" fontId="0" fillId="2" borderId="0" xfId="0" applyNumberFormat="1" applyFill="1" applyBorder="1" applyProtection="1"/>
    <xf numFmtId="0" fontId="0" fillId="0" borderId="0" xfId="0" applyProtection="1"/>
    <xf numFmtId="0" fontId="3" fillId="0" borderId="8" xfId="0" applyFont="1" applyBorder="1"/>
    <xf numFmtId="0" fontId="0" fillId="0" borderId="9" xfId="0" applyBorder="1"/>
    <xf numFmtId="0" fontId="0" fillId="0" borderId="10" xfId="0" applyBorder="1"/>
    <xf numFmtId="0" fontId="0" fillId="0" borderId="12" xfId="0" applyBorder="1"/>
    <xf numFmtId="0" fontId="3" fillId="0" borderId="11" xfId="0" applyFont="1" applyBorder="1" applyAlignment="1">
      <alignment wrapText="1"/>
    </xf>
    <xf numFmtId="0" fontId="0" fillId="0" borderId="11" xfId="0" applyBorder="1" applyAlignment="1" applyProtection="1">
      <alignment wrapText="1"/>
    </xf>
    <xf numFmtId="0" fontId="0" fillId="0" borderId="12" xfId="0" applyBorder="1" applyProtection="1"/>
    <xf numFmtId="0" fontId="0" fillId="0" borderId="11" xfId="0" applyBorder="1" applyAlignment="1">
      <alignment wrapText="1"/>
    </xf>
    <xf numFmtId="0" fontId="8" fillId="0" borderId="11" xfId="0" applyFont="1" applyBorder="1" applyAlignment="1">
      <alignment horizontal="right"/>
    </xf>
    <xf numFmtId="0" fontId="8" fillId="0" borderId="13" xfId="0" applyFont="1" applyBorder="1" applyAlignment="1">
      <alignment horizontal="right"/>
    </xf>
    <xf numFmtId="2" fontId="5" fillId="0" borderId="1" xfId="0" applyNumberFormat="1" applyFont="1" applyBorder="1" applyAlignment="1">
      <alignment wrapText="1"/>
    </xf>
    <xf numFmtId="0" fontId="3" fillId="0" borderId="12" xfId="0" applyFont="1" applyBorder="1"/>
    <xf numFmtId="0" fontId="3" fillId="0" borderId="14" xfId="0" applyFont="1" applyBorder="1"/>
    <xf numFmtId="2" fontId="0" fillId="0" borderId="0" xfId="0" applyNumberFormat="1" applyBorder="1" applyAlignment="1">
      <alignment horizontal="center"/>
    </xf>
    <xf numFmtId="2" fontId="0" fillId="7" borderId="0" xfId="0" applyNumberFormat="1" applyFill="1" applyBorder="1"/>
    <xf numFmtId="10" fontId="0" fillId="7" borderId="1" xfId="0" applyNumberFormat="1" applyFill="1" applyBorder="1"/>
    <xf numFmtId="2" fontId="0" fillId="7" borderId="0" xfId="0" applyNumberFormat="1" applyFill="1" applyBorder="1" applyProtection="1"/>
    <xf numFmtId="0" fontId="6" fillId="0" borderId="0" xfId="0" applyFont="1" applyFill="1"/>
    <xf numFmtId="0" fontId="3" fillId="0" borderId="1" xfId="0" applyFont="1" applyFill="1" applyBorder="1"/>
    <xf numFmtId="0" fontId="3" fillId="7" borderId="0" xfId="0" applyFont="1" applyFill="1" applyBorder="1"/>
    <xf numFmtId="0" fontId="3" fillId="0" borderId="8" xfId="0" applyFont="1" applyFill="1" applyBorder="1"/>
    <xf numFmtId="164" fontId="0" fillId="3" borderId="0" xfId="0" applyNumberFormat="1" applyFill="1" applyBorder="1" applyProtection="1">
      <protection locked="0"/>
    </xf>
    <xf numFmtId="2" fontId="5" fillId="7" borderId="0" xfId="0" applyNumberFormat="1" applyFont="1" applyFill="1" applyBorder="1" applyAlignment="1" applyProtection="1">
      <alignment horizontal="right"/>
    </xf>
    <xf numFmtId="0" fontId="5" fillId="7" borderId="0" xfId="0" applyFont="1" applyFill="1" applyBorder="1" applyAlignment="1" applyProtection="1">
      <alignment horizontal="right"/>
    </xf>
    <xf numFmtId="0" fontId="0" fillId="7" borderId="0" xfId="0" applyFill="1" applyBorder="1" applyProtection="1"/>
    <xf numFmtId="10" fontId="5" fillId="7" borderId="1" xfId="0" applyNumberFormat="1" applyFont="1" applyFill="1" applyBorder="1" applyAlignment="1" applyProtection="1">
      <alignment horizontal="right"/>
    </xf>
    <xf numFmtId="2" fontId="0" fillId="3" borderId="0" xfId="0" applyNumberFormat="1" applyFill="1" applyBorder="1" applyProtection="1">
      <protection locked="0"/>
    </xf>
    <xf numFmtId="164" fontId="6" fillId="3" borderId="0" xfId="0" applyNumberFormat="1" applyFont="1" applyFill="1" applyBorder="1" applyProtection="1">
      <protection locked="0"/>
    </xf>
    <xf numFmtId="2" fontId="3" fillId="0" borderId="0" xfId="0" applyNumberFormat="1" applyFont="1" applyBorder="1" applyAlignment="1" applyProtection="1">
      <alignment horizontal="center"/>
      <protection locked="0"/>
    </xf>
    <xf numFmtId="164" fontId="9" fillId="3" borderId="0" xfId="0" applyNumberFormat="1" applyFont="1" applyFill="1" applyBorder="1" applyProtection="1">
      <protection locked="0"/>
    </xf>
    <xf numFmtId="0" fontId="3" fillId="0" borderId="0" xfId="0" applyFont="1" applyAlignment="1">
      <alignment horizontal="center"/>
    </xf>
    <xf numFmtId="0" fontId="3" fillId="0" borderId="0" xfId="0" applyFont="1" applyAlignment="1">
      <alignment horizontal="left"/>
    </xf>
    <xf numFmtId="164" fontId="0" fillId="3" borderId="0" xfId="0" applyNumberFormat="1" applyFill="1" applyBorder="1" applyAlignment="1" applyProtection="1">
      <alignment horizontal="center"/>
      <protection locked="0"/>
    </xf>
    <xf numFmtId="164" fontId="0" fillId="0" borderId="0" xfId="0" applyNumberFormat="1" applyAlignment="1">
      <alignment horizontal="center"/>
    </xf>
    <xf numFmtId="0" fontId="8" fillId="0" borderId="0" xfId="0" applyFont="1" applyBorder="1" applyAlignment="1">
      <alignment horizontal="right"/>
    </xf>
    <xf numFmtId="2" fontId="3" fillId="0" borderId="0" xfId="0" applyNumberFormat="1" applyFont="1" applyBorder="1"/>
    <xf numFmtId="0" fontId="6" fillId="0" borderId="0" xfId="0" applyFont="1"/>
    <xf numFmtId="0" fontId="3" fillId="0" borderId="0" xfId="0" applyFont="1" applyFill="1" applyBorder="1"/>
    <xf numFmtId="0" fontId="0" fillId="0" borderId="0" xfId="0" applyAlignment="1">
      <alignment wrapText="1"/>
    </xf>
    <xf numFmtId="2" fontId="8" fillId="7" borderId="0" xfId="0" applyNumberFormat="1" applyFont="1" applyFill="1" applyBorder="1"/>
    <xf numFmtId="0" fontId="3" fillId="9" borderId="11" xfId="0" applyFont="1" applyFill="1" applyBorder="1" applyAlignment="1">
      <alignment wrapText="1"/>
    </xf>
    <xf numFmtId="0" fontId="3" fillId="9" borderId="12" xfId="0" applyFont="1" applyFill="1" applyBorder="1"/>
    <xf numFmtId="0" fontId="3" fillId="0" borderId="12" xfId="0" applyFont="1" applyFill="1" applyBorder="1"/>
    <xf numFmtId="0" fontId="3" fillId="0" borderId="11" xfId="0" applyFont="1" applyFill="1" applyBorder="1" applyAlignment="1">
      <alignment wrapText="1"/>
    </xf>
    <xf numFmtId="2" fontId="0" fillId="8" borderId="0" xfId="0" applyNumberFormat="1" applyFill="1" applyBorder="1"/>
    <xf numFmtId="1" fontId="6" fillId="3" borderId="0" xfId="0" applyNumberFormat="1" applyFont="1" applyFill="1" applyBorder="1" applyProtection="1">
      <protection locked="0"/>
    </xf>
    <xf numFmtId="0" fontId="3" fillId="9" borderId="11" xfId="0" applyFont="1" applyFill="1" applyBorder="1" applyAlignment="1">
      <alignment horizontal="left" wrapText="1"/>
    </xf>
    <xf numFmtId="0" fontId="0" fillId="11" borderId="0" xfId="0" applyFill="1"/>
    <xf numFmtId="14" fontId="6" fillId="8" borderId="0" xfId="0" applyNumberFormat="1" applyFont="1" applyFill="1"/>
    <xf numFmtId="14" fontId="6" fillId="3" borderId="0" xfId="0" applyNumberFormat="1" applyFont="1" applyFill="1" applyBorder="1" applyProtection="1">
      <protection locked="0"/>
    </xf>
    <xf numFmtId="0" fontId="6" fillId="0" borderId="12" xfId="0" applyFont="1" applyBorder="1"/>
    <xf numFmtId="1" fontId="6" fillId="8" borderId="0" xfId="0" applyNumberFormat="1" applyFont="1" applyFill="1"/>
    <xf numFmtId="2" fontId="6" fillId="0" borderId="0" xfId="0" applyNumberFormat="1" applyFont="1"/>
    <xf numFmtId="0" fontId="6" fillId="0" borderId="9" xfId="0" applyFont="1" applyFill="1" applyBorder="1"/>
    <xf numFmtId="0" fontId="6" fillId="0" borderId="10" xfId="0" applyFont="1" applyFill="1" applyBorder="1"/>
    <xf numFmtId="164" fontId="6" fillId="3" borderId="12" xfId="0" applyNumberFormat="1" applyFont="1" applyFill="1" applyBorder="1" applyProtection="1">
      <protection locked="0"/>
    </xf>
    <xf numFmtId="0" fontId="6" fillId="7" borderId="11" xfId="0" applyFont="1" applyFill="1" applyBorder="1"/>
    <xf numFmtId="0" fontId="6" fillId="7" borderId="0" xfId="0" applyFont="1" applyFill="1" applyBorder="1"/>
    <xf numFmtId="0" fontId="6" fillId="7" borderId="12" xfId="0" applyFont="1" applyFill="1" applyBorder="1"/>
    <xf numFmtId="0" fontId="6" fillId="0" borderId="13" xfId="0" applyFont="1" applyFill="1" applyBorder="1"/>
    <xf numFmtId="0" fontId="6" fillId="0" borderId="1" xfId="0" applyFont="1" applyFill="1" applyBorder="1"/>
    <xf numFmtId="0" fontId="6" fillId="0" borderId="14" xfId="0" applyFont="1" applyFill="1" applyBorder="1"/>
    <xf numFmtId="2" fontId="6" fillId="0" borderId="0" xfId="0" applyNumberFormat="1" applyFont="1" applyFill="1"/>
    <xf numFmtId="0" fontId="6" fillId="0" borderId="9" xfId="0" applyFont="1" applyBorder="1"/>
    <xf numFmtId="0" fontId="6" fillId="0" borderId="10" xfId="0" applyFont="1" applyBorder="1"/>
    <xf numFmtId="0" fontId="6" fillId="6" borderId="11" xfId="0" applyFont="1" applyFill="1" applyBorder="1"/>
    <xf numFmtId="0" fontId="6" fillId="0" borderId="0" xfId="0" applyFont="1" applyBorder="1"/>
    <xf numFmtId="0" fontId="6" fillId="2" borderId="0" xfId="0" applyFont="1" applyFill="1" applyBorder="1"/>
    <xf numFmtId="0" fontId="6" fillId="0" borderId="0" xfId="0" applyFont="1" applyFill="1" applyBorder="1"/>
    <xf numFmtId="164" fontId="6" fillId="8" borderId="0" xfId="0" applyNumberFormat="1" applyFont="1" applyFill="1" applyBorder="1"/>
    <xf numFmtId="164" fontId="6" fillId="2" borderId="0" xfId="0" applyNumberFormat="1" applyFont="1" applyFill="1" applyBorder="1"/>
    <xf numFmtId="2" fontId="6" fillId="3" borderId="0" xfId="0" applyNumberFormat="1" applyFont="1" applyFill="1" applyBorder="1" applyProtection="1">
      <protection locked="0"/>
    </xf>
    <xf numFmtId="2" fontId="6" fillId="2" borderId="0" xfId="0" applyNumberFormat="1" applyFont="1" applyFill="1" applyBorder="1"/>
    <xf numFmtId="1" fontId="6" fillId="2" borderId="0" xfId="0" applyNumberFormat="1" applyFont="1" applyFill="1" applyBorder="1"/>
    <xf numFmtId="0" fontId="6" fillId="9" borderId="0" xfId="0" applyFont="1" applyFill="1" applyBorder="1"/>
    <xf numFmtId="2" fontId="6" fillId="9" borderId="0" xfId="0" applyNumberFormat="1" applyFont="1" applyFill="1" applyBorder="1" applyProtection="1">
      <protection locked="0"/>
    </xf>
    <xf numFmtId="2" fontId="6" fillId="8" borderId="0" xfId="0" applyNumberFormat="1" applyFont="1" applyFill="1" applyBorder="1"/>
    <xf numFmtId="0" fontId="6" fillId="0" borderId="0" xfId="0" applyFont="1" applyProtection="1"/>
    <xf numFmtId="0" fontId="6" fillId="0" borderId="11" xfId="0" applyFont="1" applyBorder="1" applyAlignment="1" applyProtection="1">
      <alignment wrapText="1"/>
    </xf>
    <xf numFmtId="0" fontId="6" fillId="0" borderId="0" xfId="0" applyFont="1" applyFill="1" applyBorder="1" applyProtection="1"/>
    <xf numFmtId="2" fontId="6" fillId="2" borderId="0" xfId="0" applyNumberFormat="1" applyFont="1" applyFill="1" applyBorder="1" applyProtection="1"/>
    <xf numFmtId="0" fontId="6" fillId="0" borderId="12" xfId="0" applyFont="1" applyBorder="1" applyProtection="1"/>
    <xf numFmtId="0" fontId="6" fillId="0" borderId="11" xfId="0" applyFont="1" applyBorder="1" applyAlignment="1">
      <alignment wrapText="1"/>
    </xf>
    <xf numFmtId="2" fontId="6" fillId="0" borderId="0" xfId="0" applyNumberFormat="1" applyFont="1" applyBorder="1"/>
    <xf numFmtId="2" fontId="6" fillId="7" borderId="0" xfId="0" applyNumberFormat="1" applyFont="1" applyFill="1" applyBorder="1"/>
    <xf numFmtId="1" fontId="6" fillId="0" borderId="0" xfId="0" applyNumberFormat="1" applyFont="1"/>
    <xf numFmtId="0" fontId="6" fillId="0" borderId="11" xfId="0" applyFont="1" applyBorder="1"/>
    <xf numFmtId="10" fontId="6" fillId="7" borderId="1" xfId="0" applyNumberFormat="1" applyFont="1" applyFill="1" applyBorder="1"/>
    <xf numFmtId="10" fontId="6" fillId="7" borderId="0" xfId="0" applyNumberFormat="1" applyFont="1" applyFill="1" applyBorder="1"/>
    <xf numFmtId="2" fontId="6" fillId="0" borderId="0" xfId="0" applyNumberFormat="1" applyFont="1" applyBorder="1" applyAlignment="1" applyProtection="1">
      <alignment horizontal="center"/>
      <protection locked="0"/>
    </xf>
    <xf numFmtId="0" fontId="8" fillId="10" borderId="0" xfId="0" applyFont="1" applyFill="1" applyBorder="1" applyAlignment="1">
      <alignment horizontal="right"/>
    </xf>
    <xf numFmtId="2" fontId="5" fillId="10" borderId="0" xfId="0" applyNumberFormat="1" applyFont="1" applyFill="1" applyBorder="1" applyAlignment="1">
      <alignment wrapText="1"/>
    </xf>
    <xf numFmtId="0" fontId="8" fillId="0" borderId="0" xfId="0" applyFont="1" applyFill="1" applyBorder="1" applyAlignment="1">
      <alignment horizontal="right"/>
    </xf>
    <xf numFmtId="2" fontId="5" fillId="0" borderId="0" xfId="0" applyNumberFormat="1" applyFont="1" applyFill="1" applyBorder="1" applyAlignment="1">
      <alignment wrapText="1"/>
    </xf>
    <xf numFmtId="0" fontId="0" fillId="0" borderId="0" xfId="0" applyFill="1" applyAlignment="1">
      <alignment wrapText="1"/>
    </xf>
    <xf numFmtId="9" fontId="0" fillId="4" borderId="0" xfId="10" applyFont="1" applyFill="1"/>
    <xf numFmtId="0" fontId="0" fillId="0" borderId="0" xfId="0" applyAlignment="1">
      <alignment vertical="center" wrapText="1"/>
    </xf>
    <xf numFmtId="0" fontId="6" fillId="0" borderId="0" xfId="0" applyFont="1" applyAlignment="1">
      <alignment vertical="center" wrapText="1"/>
    </xf>
    <xf numFmtId="14" fontId="0" fillId="0" borderId="0" xfId="0" applyNumberFormat="1" applyBorder="1"/>
    <xf numFmtId="10" fontId="0" fillId="8" borderId="1" xfId="0" applyNumberFormat="1" applyFill="1" applyBorder="1"/>
    <xf numFmtId="0" fontId="3" fillId="0" borderId="0" xfId="0" applyFont="1" applyFill="1"/>
    <xf numFmtId="0" fontId="3" fillId="0" borderId="0" xfId="0" applyFont="1" applyProtection="1"/>
    <xf numFmtId="0" fontId="0" fillId="0" borderId="0" xfId="0" applyNumberFormat="1" applyAlignment="1">
      <alignment vertical="center" wrapText="1"/>
    </xf>
    <xf numFmtId="164" fontId="3" fillId="0" borderId="0" xfId="0" applyNumberFormat="1" applyFont="1"/>
    <xf numFmtId="2" fontId="8" fillId="7" borderId="0" xfId="0" applyNumberFormat="1" applyFont="1" applyFill="1" applyBorder="1" applyAlignment="1">
      <alignment horizontal="right"/>
    </xf>
    <xf numFmtId="2" fontId="8" fillId="7" borderId="0" xfId="0" applyNumberFormat="1" applyFont="1" applyFill="1" applyAlignment="1">
      <alignment horizontal="right"/>
    </xf>
    <xf numFmtId="49" fontId="6" fillId="10" borderId="0" xfId="0" applyNumberFormat="1" applyFont="1" applyFill="1" applyBorder="1" applyAlignment="1">
      <alignment wrapText="1"/>
    </xf>
    <xf numFmtId="0" fontId="3" fillId="8" borderId="0" xfId="0" applyFont="1" applyFill="1" applyBorder="1"/>
    <xf numFmtId="164" fontId="8" fillId="7" borderId="0" xfId="0" applyNumberFormat="1" applyFont="1" applyFill="1" applyBorder="1" applyAlignment="1">
      <alignment horizontal="right"/>
    </xf>
    <xf numFmtId="2" fontId="2" fillId="3" borderId="0" xfId="0" applyNumberFormat="1" applyFont="1" applyFill="1" applyProtection="1">
      <protection locked="0"/>
    </xf>
    <xf numFmtId="164" fontId="0" fillId="3" borderId="0" xfId="0" applyNumberFormat="1" applyFill="1" applyProtection="1">
      <protection locked="0"/>
    </xf>
    <xf numFmtId="2" fontId="0" fillId="3" borderId="0" xfId="0" applyNumberFormat="1" applyFill="1" applyProtection="1">
      <protection locked="0"/>
    </xf>
    <xf numFmtId="165" fontId="0" fillId="4" borderId="0" xfId="0" applyNumberFormat="1" applyFill="1"/>
    <xf numFmtId="165" fontId="6" fillId="4" borderId="0" xfId="0" applyNumberFormat="1" applyFont="1" applyFill="1"/>
    <xf numFmtId="165" fontId="0" fillId="9" borderId="0" xfId="0" applyNumberFormat="1" applyFill="1"/>
    <xf numFmtId="165" fontId="6" fillId="9" borderId="0" xfId="0" applyNumberFormat="1" applyFont="1" applyFill="1"/>
    <xf numFmtId="0" fontId="6" fillId="0" borderId="0" xfId="0" applyNumberFormat="1" applyFont="1" applyAlignment="1">
      <alignment horizontal="left" vertical="center" wrapText="1"/>
    </xf>
    <xf numFmtId="0" fontId="0" fillId="12" borderId="0" xfId="0" applyFill="1"/>
    <xf numFmtId="0" fontId="0" fillId="8" borderId="0" xfId="0" applyFill="1"/>
    <xf numFmtId="0" fontId="0" fillId="13" borderId="0" xfId="0" applyFill="1"/>
    <xf numFmtId="0" fontId="0" fillId="14" borderId="0" xfId="0" applyFill="1"/>
    <xf numFmtId="0" fontId="14" fillId="0" borderId="0" xfId="0" applyFont="1" applyAlignment="1">
      <alignment vertical="center"/>
    </xf>
    <xf numFmtId="0" fontId="0" fillId="15" borderId="0" xfId="0" applyFill="1"/>
    <xf numFmtId="0" fontId="15" fillId="0" borderId="0" xfId="0" applyFont="1" applyAlignment="1">
      <alignment vertical="center"/>
    </xf>
    <xf numFmtId="0" fontId="15" fillId="8" borderId="0" xfId="0" applyFont="1" applyFill="1" applyAlignment="1">
      <alignment vertical="center"/>
    </xf>
    <xf numFmtId="0" fontId="15" fillId="14" borderId="0" xfId="0" applyFont="1" applyFill="1" applyAlignment="1">
      <alignment vertical="center"/>
    </xf>
    <xf numFmtId="0" fontId="15" fillId="13" borderId="0" xfId="0" applyFont="1" applyFill="1" applyAlignment="1">
      <alignment vertical="center"/>
    </xf>
    <xf numFmtId="0" fontId="15" fillId="15" borderId="0" xfId="0" applyFont="1" applyFill="1" applyAlignment="1">
      <alignment vertical="center"/>
    </xf>
    <xf numFmtId="0" fontId="17" fillId="8" borderId="0" xfId="0" applyFont="1" applyFill="1" applyAlignment="1">
      <alignment vertical="center"/>
    </xf>
    <xf numFmtId="0" fontId="17" fillId="0" borderId="0" xfId="0" applyFont="1" applyAlignment="1">
      <alignment vertical="center"/>
    </xf>
    <xf numFmtId="0" fontId="17" fillId="14" borderId="0" xfId="0" applyFont="1" applyFill="1" applyAlignment="1">
      <alignment vertical="center"/>
    </xf>
    <xf numFmtId="0" fontId="17" fillId="13" borderId="0" xfId="0" applyFont="1" applyFill="1" applyAlignment="1">
      <alignment vertical="center"/>
    </xf>
    <xf numFmtId="0" fontId="17" fillId="15" borderId="0" xfId="0" applyFont="1" applyFill="1" applyAlignment="1">
      <alignment vertical="center"/>
    </xf>
    <xf numFmtId="0" fontId="3" fillId="12" borderId="0" xfId="0" applyFont="1" applyFill="1"/>
    <xf numFmtId="0" fontId="19" fillId="12" borderId="0" xfId="0" applyFont="1" applyFill="1"/>
    <xf numFmtId="2" fontId="6" fillId="0" borderId="0" xfId="0" applyNumberFormat="1" applyFont="1" applyFill="1" applyBorder="1"/>
    <xf numFmtId="2" fontId="6" fillId="0" borderId="0" xfId="0" applyNumberFormat="1" applyFont="1" applyFill="1" applyBorder="1" applyProtection="1">
      <protection locked="0"/>
    </xf>
    <xf numFmtId="2" fontId="5" fillId="0" borderId="0" xfId="0" applyNumberFormat="1" applyFont="1" applyFill="1" applyBorder="1" applyAlignment="1" applyProtection="1">
      <alignment horizontal="right"/>
    </xf>
    <xf numFmtId="2" fontId="6" fillId="3" borderId="0" xfId="0" applyNumberFormat="1" applyFont="1" applyFill="1" applyProtection="1">
      <protection locked="0"/>
    </xf>
    <xf numFmtId="0" fontId="6" fillId="8" borderId="0" xfId="0" applyFont="1" applyFill="1" applyBorder="1" applyAlignment="1" applyProtection="1">
      <alignment horizontal="right"/>
    </xf>
    <xf numFmtId="0" fontId="3" fillId="0" borderId="0" xfId="0" applyFont="1" applyProtection="1">
      <protection locked="0"/>
    </xf>
    <xf numFmtId="0" fontId="6" fillId="0" borderId="0" xfId="0" applyFont="1" applyProtection="1">
      <protection locked="0"/>
    </xf>
    <xf numFmtId="0" fontId="3" fillId="9" borderId="11" xfId="0" applyFont="1" applyFill="1" applyBorder="1" applyAlignment="1" applyProtection="1">
      <alignment wrapText="1"/>
      <protection locked="0"/>
    </xf>
    <xf numFmtId="10" fontId="6" fillId="7" borderId="1" xfId="0" applyNumberFormat="1" applyFont="1" applyFill="1" applyBorder="1" applyAlignment="1">
      <alignment horizontal="right"/>
    </xf>
    <xf numFmtId="0" fontId="20" fillId="0" borderId="0" xfId="0" applyFont="1" applyFill="1" applyBorder="1" applyProtection="1"/>
    <xf numFmtId="2" fontId="13" fillId="0" borderId="0" xfId="0" applyNumberFormat="1" applyFont="1" applyBorder="1" applyAlignment="1">
      <alignment horizontal="right"/>
    </xf>
    <xf numFmtId="14" fontId="0" fillId="3" borderId="0" xfId="0" applyNumberFormat="1" applyFill="1" applyProtection="1">
      <protection locked="0"/>
    </xf>
    <xf numFmtId="164" fontId="0" fillId="4" borderId="0" xfId="0" applyNumberFormat="1" applyFill="1"/>
    <xf numFmtId="164" fontId="6" fillId="4" borderId="0" xfId="0" applyNumberFormat="1" applyFont="1" applyFill="1"/>
    <xf numFmtId="14" fontId="0" fillId="0" borderId="0" xfId="0" applyNumberFormat="1" applyAlignment="1">
      <alignment horizontal="left" wrapText="1"/>
    </xf>
    <xf numFmtId="0" fontId="3" fillId="8" borderId="0" xfId="0" applyFont="1" applyFill="1" applyBorder="1" applyProtection="1">
      <protection locked="0"/>
    </xf>
    <xf numFmtId="0" fontId="3" fillId="0" borderId="0" xfId="0" applyFont="1" applyAlignment="1">
      <alignment horizontal="right"/>
    </xf>
    <xf numFmtId="0" fontId="3" fillId="17" borderId="0" xfId="0" applyFont="1" applyFill="1"/>
    <xf numFmtId="0" fontId="3" fillId="14" borderId="0" xfId="0" applyFont="1" applyFill="1"/>
    <xf numFmtId="0" fontId="0" fillId="0" borderId="0" xfId="0" applyAlignment="1">
      <alignment horizontal="right"/>
    </xf>
    <xf numFmtId="0" fontId="0" fillId="0" borderId="0" xfId="0" applyAlignment="1">
      <alignment horizontal="center" vertical="center"/>
    </xf>
    <xf numFmtId="0" fontId="0" fillId="0" borderId="0" xfId="0" applyAlignment="1">
      <alignment vertical="center"/>
    </xf>
    <xf numFmtId="0" fontId="0" fillId="0" borderId="15" xfId="0" applyBorder="1" applyAlignment="1">
      <alignment horizontal="center" vertical="center"/>
    </xf>
    <xf numFmtId="0" fontId="20" fillId="18" borderId="15" xfId="0" applyFont="1" applyFill="1" applyBorder="1" applyAlignment="1">
      <alignment horizontal="center" vertical="center"/>
    </xf>
    <xf numFmtId="0" fontId="0" fillId="0" borderId="15" xfId="0" applyBorder="1" applyAlignment="1">
      <alignment vertical="center"/>
    </xf>
    <xf numFmtId="0" fontId="0" fillId="8" borderId="15" xfId="0" applyFill="1" applyBorder="1" applyAlignment="1">
      <alignment horizontal="center" vertical="center"/>
    </xf>
    <xf numFmtId="16" fontId="0" fillId="8" borderId="15" xfId="0" applyNumberFormat="1" applyFill="1" applyBorder="1" applyAlignment="1">
      <alignment horizontal="center" vertical="center"/>
    </xf>
    <xf numFmtId="0" fontId="0" fillId="14" borderId="15" xfId="0" applyFill="1" applyBorder="1" applyAlignment="1">
      <alignment horizontal="center" vertical="center"/>
    </xf>
    <xf numFmtId="16" fontId="0" fillId="14" borderId="15" xfId="0" applyNumberFormat="1" applyFill="1" applyBorder="1" applyAlignment="1">
      <alignment horizontal="center" vertical="center"/>
    </xf>
    <xf numFmtId="0" fontId="0" fillId="14" borderId="0" xfId="0" applyFill="1" applyAlignment="1">
      <alignment horizontal="center" vertical="center"/>
    </xf>
    <xf numFmtId="0" fontId="6" fillId="0" borderId="0" xfId="0" applyFont="1" applyAlignment="1">
      <alignment horizontal="center" vertical="center"/>
    </xf>
    <xf numFmtId="1" fontId="0" fillId="0" borderId="0" xfId="0" applyNumberFormat="1"/>
    <xf numFmtId="0" fontId="6" fillId="0" borderId="0" xfId="0" applyFont="1" applyAlignment="1">
      <alignment horizontal="right"/>
    </xf>
    <xf numFmtId="0" fontId="6" fillId="19" borderId="0" xfId="0" applyFont="1" applyFill="1"/>
    <xf numFmtId="0" fontId="6" fillId="9" borderId="0" xfId="0" applyFont="1" applyFill="1"/>
    <xf numFmtId="0" fontId="6" fillId="20" borderId="0" xfId="0" applyFont="1" applyFill="1"/>
    <xf numFmtId="20" fontId="3" fillId="17" borderId="0" xfId="0" applyNumberFormat="1" applyFont="1" applyFill="1"/>
    <xf numFmtId="0" fontId="0" fillId="10" borderId="0" xfId="0" applyFill="1" applyAlignment="1">
      <alignment wrapText="1"/>
    </xf>
    <xf numFmtId="0" fontId="4" fillId="0" borderId="0" xfId="0" applyFont="1" applyAlignment="1">
      <alignment horizontal="center" wrapText="1"/>
    </xf>
    <xf numFmtId="0" fontId="6" fillId="16" borderId="1" xfId="0" applyFont="1" applyFill="1" applyBorder="1" applyAlignment="1" applyProtection="1">
      <protection locked="0"/>
    </xf>
    <xf numFmtId="0" fontId="0" fillId="0" borderId="1" xfId="0" applyBorder="1" applyAlignment="1" applyProtection="1">
      <protection locked="0"/>
    </xf>
    <xf numFmtId="0" fontId="6" fillId="16" borderId="1" xfId="0" applyFont="1" applyFill="1" applyBorder="1" applyAlignment="1" applyProtection="1">
      <alignment horizontal="center"/>
      <protection locked="0"/>
    </xf>
    <xf numFmtId="49" fontId="6" fillId="16" borderId="1" xfId="0" applyNumberFormat="1" applyFont="1" applyFill="1" applyBorder="1" applyAlignment="1" applyProtection="1">
      <alignment wrapText="1"/>
      <protection locked="0"/>
    </xf>
    <xf numFmtId="0" fontId="0" fillId="0" borderId="1" xfId="0" applyBorder="1" applyAlignment="1">
      <alignment wrapText="1"/>
    </xf>
    <xf numFmtId="0" fontId="0" fillId="16" borderId="1" xfId="0" applyFill="1" applyBorder="1" applyAlignment="1" applyProtection="1">
      <protection locked="0"/>
    </xf>
    <xf numFmtId="49" fontId="6" fillId="16" borderId="0" xfId="0" applyNumberFormat="1" applyFont="1" applyFill="1" applyBorder="1" applyAlignment="1" applyProtection="1">
      <alignment wrapText="1"/>
      <protection locked="0"/>
    </xf>
    <xf numFmtId="0" fontId="0" fillId="16" borderId="0" xfId="0" applyFill="1" applyAlignment="1" applyProtection="1">
      <alignment wrapText="1"/>
      <protection locked="0"/>
    </xf>
    <xf numFmtId="49" fontId="5" fillId="10" borderId="0" xfId="0" applyNumberFormat="1" applyFont="1" applyFill="1" applyBorder="1" applyAlignment="1" applyProtection="1">
      <alignment wrapText="1"/>
    </xf>
    <xf numFmtId="0" fontId="0" fillId="10" borderId="0" xfId="0" applyFill="1" applyAlignment="1">
      <alignment wrapText="1"/>
    </xf>
    <xf numFmtId="49" fontId="6" fillId="8" borderId="0" xfId="0" applyNumberFormat="1" applyFont="1" applyFill="1" applyBorder="1" applyAlignment="1">
      <alignment wrapText="1"/>
    </xf>
    <xf numFmtId="0" fontId="0" fillId="8" borderId="0" xfId="0" applyFill="1" applyAlignment="1">
      <alignment wrapText="1"/>
    </xf>
    <xf numFmtId="49" fontId="6" fillId="16" borderId="0" xfId="0" applyNumberFormat="1" applyFont="1" applyFill="1" applyBorder="1" applyAlignment="1" applyProtection="1">
      <protection locked="0"/>
    </xf>
    <xf numFmtId="0" fontId="0" fillId="16" borderId="0" xfId="0" applyFill="1" applyAlignment="1" applyProtection="1">
      <protection locked="0"/>
    </xf>
  </cellXfs>
  <cellStyles count="11">
    <cellStyle name="Followed Hyperlink" xfId="5" builtinId="9" hidden="1"/>
    <cellStyle name="Followed Hyperlink" xfId="3" builtinId="9" hidden="1"/>
    <cellStyle name="Followed Hyperlink" xfId="9" builtinId="9" hidden="1"/>
    <cellStyle name="Followed Hyperlink" xfId="7" builtinId="9" hidden="1"/>
    <cellStyle name="Hyperlink" xfId="4" builtinId="8" hidden="1"/>
    <cellStyle name="Hyperlink" xfId="2" builtinId="8" hidden="1"/>
    <cellStyle name="Hyperlink" xfId="8" builtinId="8" hidden="1"/>
    <cellStyle name="Hyperlink" xfId="6" builtinId="8" hidden="1"/>
    <cellStyle name="Normal" xfId="0" builtinId="0"/>
    <cellStyle name="Normal 2" xfId="1" xr:uid="{00000000-0005-0000-0000-000009000000}"/>
    <cellStyle name="Percent" xfId="10" builtinId="5"/>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colors>
    <mruColors>
      <color rgb="FFCCFFFF"/>
      <color rgb="FFBBF9FB"/>
      <color rgb="FFACFAFA"/>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'ISI &amp; SN Graph'!$A$2</c:f>
              <c:strCache>
                <c:ptCount val="1"/>
                <c:pt idx="0">
                  <c:v>ISI</c:v>
                </c:pt>
              </c:strCache>
            </c:strRef>
          </c:tx>
          <c:dLbls>
            <c:spPr>
              <a:noFill/>
              <a:ln>
                <a:noFill/>
              </a:ln>
              <a:effectLst/>
            </c:spPr>
            <c:txPr>
              <a:bodyPr wrap="square" lIns="38100" tIns="19050" rIns="38100" bIns="19050" anchor="ctr">
                <a:spAutoFit/>
              </a:bodyPr>
              <a:lstStyle/>
              <a:p>
                <a:pPr>
                  <a:defRPr sz="1100" b="1">
                    <a:solidFill>
                      <a:schemeClr val="tx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'ISI &amp; SN Graph'!$B$1:$L$1</c:f>
              <c:strCache>
                <c:ptCount val="11"/>
                <c:pt idx="0">
                  <c:v>Wk 0</c:v>
                </c:pt>
                <c:pt idx="1">
                  <c:v>Wk 1</c:v>
                </c:pt>
                <c:pt idx="2">
                  <c:v>Wk 2</c:v>
                </c:pt>
                <c:pt idx="3">
                  <c:v>Wk 3 </c:v>
                </c:pt>
                <c:pt idx="4">
                  <c:v>Wk 4</c:v>
                </c:pt>
                <c:pt idx="5">
                  <c:v>Wk 5</c:v>
                </c:pt>
                <c:pt idx="6">
                  <c:v>Wk 6</c:v>
                </c:pt>
                <c:pt idx="7">
                  <c:v>Wk 7</c:v>
                </c:pt>
                <c:pt idx="8">
                  <c:v> Wk 8</c:v>
                </c:pt>
                <c:pt idx="9">
                  <c:v> Wk 9</c:v>
                </c:pt>
                <c:pt idx="10">
                  <c:v>Wk 10</c:v>
                </c:pt>
              </c:strCache>
            </c:strRef>
          </c:cat>
          <c:val>
            <c:numRef>
              <c:f>'ISI &amp; SN Graph'!$B$2:$L$2</c:f>
              <c:numCache>
                <c:formatCode>General</c:formatCode>
                <c:ptCount val="11"/>
              </c:numCache>
            </c:numRef>
          </c:val>
          <c:smooth val="0"/>
          <c:extLst>
            <c:ext xmlns:c16="http://schemas.microsoft.com/office/drawing/2014/chart" uri="{C3380CC4-5D6E-409C-BE32-E72D297353CC}">
              <c16:uniqueId val="{00000000-E709-4C92-A756-7FAD7C6B0212}"/>
            </c:ext>
          </c:extLst>
        </c:ser>
        <c:ser>
          <c:idx val="1"/>
          <c:order val="1"/>
          <c:tx>
            <c:strRef>
              <c:f>'ISI &amp; SN Graph'!$A$3</c:f>
              <c:strCache>
                <c:ptCount val="1"/>
                <c:pt idx="0">
                  <c:v>SN</c:v>
                </c:pt>
              </c:strCache>
            </c:strRef>
          </c:tx>
          <c:dLbls>
            <c:spPr>
              <a:noFill/>
              <a:ln>
                <a:noFill/>
              </a:ln>
              <a:effectLst/>
            </c:spPr>
            <c:txPr>
              <a:bodyPr wrap="square" lIns="38100" tIns="19050" rIns="38100" bIns="19050" anchor="ctr">
                <a:spAutoFit/>
              </a:bodyPr>
              <a:lstStyle/>
              <a:p>
                <a:pPr>
                  <a:defRPr sz="1100" b="1">
                    <a:solidFill>
                      <a:schemeClr val="accent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'ISI &amp; SN Graph'!$B$3:$L$3</c:f>
              <c:numCache>
                <c:formatCode>General</c:formatCode>
                <c:ptCount val="11"/>
              </c:numCache>
            </c:numRef>
          </c:val>
          <c:smooth val="0"/>
          <c:extLst>
            <c:ext xmlns:c16="http://schemas.microsoft.com/office/drawing/2014/chart" uri="{C3380CC4-5D6E-409C-BE32-E72D297353CC}">
              <c16:uniqueId val="{00000005-3562-4745-B7D6-A3419DC16250}"/>
            </c:ext>
          </c:extLst>
        </c:ser>
        <c:ser>
          <c:idx val="2"/>
          <c:order val="2"/>
          <c:tx>
            <c:strRef>
              <c:f>'ISI &amp; SN Graph'!$A$6</c:f>
              <c:strCache>
                <c:ptCount val="1"/>
                <c:pt idx="0">
                  <c:v>PHQ-9</c:v>
                </c:pt>
              </c:strCache>
            </c:strRef>
          </c:tx>
          <c:val>
            <c:numRef>
              <c:f>'ISI &amp; SN Graph'!$B$6:$L$6</c:f>
              <c:numCache>
                <c:formatCode>General</c:formatCode>
                <c:ptCount val="11"/>
              </c:numCache>
            </c:numRef>
          </c:val>
          <c:smooth val="0"/>
          <c:extLst>
            <c:ext xmlns:c16="http://schemas.microsoft.com/office/drawing/2014/chart" uri="{C3380CC4-5D6E-409C-BE32-E72D297353CC}">
              <c16:uniqueId val="{00000001-9B24-4253-8584-70C8082E44C7}"/>
            </c:ext>
          </c:extLst>
        </c:ser>
        <c:ser>
          <c:idx val="3"/>
          <c:order val="3"/>
          <c:tx>
            <c:strRef>
              <c:f>'ISI &amp; SN Graph'!$A$7</c:f>
              <c:strCache>
                <c:ptCount val="1"/>
                <c:pt idx="0">
                  <c:v>GAD-7</c:v>
                </c:pt>
              </c:strCache>
            </c:strRef>
          </c:tx>
          <c:val>
            <c:numRef>
              <c:f>'ISI &amp; SN Graph'!$B$7:$L$7</c:f>
              <c:numCache>
                <c:formatCode>General</c:formatCode>
                <c:ptCount val="11"/>
              </c:numCache>
            </c:numRef>
          </c:val>
          <c:smooth val="0"/>
          <c:extLst>
            <c:ext xmlns:c16="http://schemas.microsoft.com/office/drawing/2014/chart" uri="{C3380CC4-5D6E-409C-BE32-E72D297353CC}">
              <c16:uniqueId val="{00000002-9B24-4253-8584-70C8082E44C7}"/>
            </c:ext>
          </c:extLst>
        </c:ser>
        <c:ser>
          <c:idx val="4"/>
          <c:order val="4"/>
          <c:tx>
            <c:strRef>
              <c:f>'ISI &amp; SN Graph'!$A$10</c:f>
              <c:strCache>
                <c:ptCount val="1"/>
                <c:pt idx="0">
                  <c:v>Epworth</c:v>
                </c:pt>
              </c:strCache>
            </c:strRef>
          </c:tx>
          <c:val>
            <c:numRef>
              <c:f>'ISI &amp; SN Graph'!$B$10:$L$10</c:f>
              <c:numCache>
                <c:formatCode>General</c:formatCode>
                <c:ptCount val="11"/>
              </c:numCache>
            </c:numRef>
          </c:val>
          <c:smooth val="0"/>
          <c:extLst>
            <c:ext xmlns:c16="http://schemas.microsoft.com/office/drawing/2014/chart" uri="{C3380CC4-5D6E-409C-BE32-E72D297353CC}">
              <c16:uniqueId val="{00000003-9B24-4253-8584-70C8082E44C7}"/>
            </c:ext>
          </c:extLst>
        </c:ser>
        <c:dLbls>
          <c:showLegendKey val="0"/>
          <c:showVal val="0"/>
          <c:showCatName val="0"/>
          <c:showSerName val="0"/>
          <c:showPercent val="0"/>
          <c:showBubbleSize val="0"/>
        </c:dLbls>
        <c:marker val="1"/>
        <c:smooth val="0"/>
        <c:axId val="183067776"/>
        <c:axId val="183069312"/>
      </c:lineChart>
      <c:catAx>
        <c:axId val="183067776"/>
        <c:scaling>
          <c:orientation val="minMax"/>
        </c:scaling>
        <c:delete val="0"/>
        <c:axPos val="b"/>
        <c:numFmt formatCode="General" sourceLinked="0"/>
        <c:majorTickMark val="out"/>
        <c:minorTickMark val="none"/>
        <c:tickLblPos val="nextTo"/>
        <c:crossAx val="183069312"/>
        <c:crosses val="autoZero"/>
        <c:auto val="1"/>
        <c:lblAlgn val="ctr"/>
        <c:lblOffset val="100"/>
        <c:noMultiLvlLbl val="0"/>
      </c:catAx>
      <c:valAx>
        <c:axId val="183069312"/>
        <c:scaling>
          <c:orientation val="minMax"/>
          <c:min val="0"/>
        </c:scaling>
        <c:delete val="0"/>
        <c:axPos val="l"/>
        <c:majorGridlines/>
        <c:numFmt formatCode="General" sourceLinked="1"/>
        <c:majorTickMark val="out"/>
        <c:minorTickMark val="none"/>
        <c:tickLblPos val="nextTo"/>
        <c:crossAx val="183067776"/>
        <c:crosses val="autoZero"/>
        <c:crossBetween val="between"/>
        <c:majorUnit val="4"/>
      </c:valAx>
    </c:plotArea>
    <c:legend>
      <c:legendPos val="b"/>
      <c:layout>
        <c:manualLayout>
          <c:xMode val="edge"/>
          <c:yMode val="edge"/>
          <c:x val="3.531171575290299E-2"/>
          <c:y val="0.93835405442740705"/>
          <c:w val="0.36557348594684869"/>
          <c:h val="5.2874015748031494E-2"/>
        </c:manualLayout>
      </c:layout>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'Weekly Summary Sheet'!$A$13</c:f>
              <c:strCache>
                <c:ptCount val="1"/>
                <c:pt idx="0">
                  <c:v>Sleep Quality</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Summary Sheet'!$B$13:$K$13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E507-4613-98B7-A95E9C9E7A69}"/>
            </c:ext>
          </c:extLst>
        </c:ser>
        <c:dLbls>
          <c:showLegendKey val="0"/>
          <c:showVal val="0"/>
          <c:showCatName val="0"/>
          <c:showSerName val="0"/>
          <c:showPercent val="0"/>
          <c:showBubbleSize val="0"/>
        </c:dLbls>
        <c:smooth val="0"/>
        <c:axId val="187799424"/>
        <c:axId val="187800960"/>
      </c:lineChart>
      <c:catAx>
        <c:axId val="187799424"/>
        <c:scaling>
          <c:orientation val="minMax"/>
        </c:scaling>
        <c:delete val="0"/>
        <c:axPos val="b"/>
        <c:numFmt formatCode="General" sourceLinked="1"/>
        <c:majorTickMark val="cross"/>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00960"/>
        <c:crosses val="autoZero"/>
        <c:auto val="1"/>
        <c:lblAlgn val="ctr"/>
        <c:lblOffset val="100"/>
        <c:tickLblSkip val="1"/>
        <c:noMultiLvlLbl val="0"/>
      </c:catAx>
      <c:valAx>
        <c:axId val="187800960"/>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Quality Rating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99424"/>
        <c:crossesAt val="1"/>
        <c:crossBetween val="between"/>
      </c:valAx>
      <c:spPr>
        <a:noFill/>
        <a:ln>
          <a:noFill/>
        </a:ln>
        <a:effectLst/>
      </c:spPr>
    </c:plotArea>
    <c:legend>
      <c:legendPos val="b"/>
      <c:layout>
        <c:manualLayout>
          <c:xMode val="edge"/>
          <c:yMode val="edge"/>
          <c:x val="8.2806124428813521E-2"/>
          <c:y val="0.90497193617954563"/>
          <c:w val="0.14681021666249061"/>
          <c:h val="7.01027987278301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'ISI &amp; SN Graph'!$A$2</c:f>
              <c:strCache>
                <c:ptCount val="1"/>
                <c:pt idx="0">
                  <c:v>ISI</c:v>
                </c:pt>
              </c:strCache>
            </c:strRef>
          </c:tx>
          <c:dLbls>
            <c:spPr>
              <a:noFill/>
              <a:ln>
                <a:noFill/>
              </a:ln>
              <a:effectLst/>
            </c:spPr>
            <c:txPr>
              <a:bodyPr wrap="square" lIns="38100" tIns="19050" rIns="38100" bIns="19050" anchor="ctr">
                <a:spAutoFit/>
              </a:bodyPr>
              <a:lstStyle/>
              <a:p>
                <a:pPr>
                  <a:defRPr sz="1100" b="1">
                    <a:solidFill>
                      <a:schemeClr val="tx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'ISI &amp; SN Graph'!$B$1:$L$1</c:f>
              <c:strCache>
                <c:ptCount val="11"/>
                <c:pt idx="0">
                  <c:v>Wk 0</c:v>
                </c:pt>
                <c:pt idx="1">
                  <c:v>Wk 1</c:v>
                </c:pt>
                <c:pt idx="2">
                  <c:v>Wk 2</c:v>
                </c:pt>
                <c:pt idx="3">
                  <c:v>Wk 3 </c:v>
                </c:pt>
                <c:pt idx="4">
                  <c:v>Wk 4</c:v>
                </c:pt>
                <c:pt idx="5">
                  <c:v>Wk 5</c:v>
                </c:pt>
                <c:pt idx="6">
                  <c:v>Wk 6</c:v>
                </c:pt>
                <c:pt idx="7">
                  <c:v>Wk 7</c:v>
                </c:pt>
                <c:pt idx="8">
                  <c:v> Wk 8</c:v>
                </c:pt>
                <c:pt idx="9">
                  <c:v> Wk 9</c:v>
                </c:pt>
                <c:pt idx="10">
                  <c:v>Wk 10</c:v>
                </c:pt>
              </c:strCache>
            </c:strRef>
          </c:cat>
          <c:val>
            <c:numRef>
              <c:f>'ISI &amp; SN Graph'!$B$2:$L$2</c:f>
              <c:numCache>
                <c:formatCode>General</c:formatCode>
                <c:ptCount val="11"/>
              </c:numCache>
            </c:numRef>
          </c:val>
          <c:smooth val="0"/>
          <c:extLst>
            <c:ext xmlns:c16="http://schemas.microsoft.com/office/drawing/2014/chart" uri="{C3380CC4-5D6E-409C-BE32-E72D297353CC}">
              <c16:uniqueId val="{00000000-1512-4815-BCE8-24B83FDA8582}"/>
            </c:ext>
          </c:extLst>
        </c:ser>
        <c:ser>
          <c:idx val="1"/>
          <c:order val="1"/>
          <c:tx>
            <c:strRef>
              <c:f>'ISI &amp; SN Graph'!$A$3</c:f>
              <c:strCache>
                <c:ptCount val="1"/>
                <c:pt idx="0">
                  <c:v>SN</c:v>
                </c:pt>
              </c:strCache>
            </c:strRef>
          </c:tx>
          <c:dLbls>
            <c:spPr>
              <a:noFill/>
              <a:ln>
                <a:noFill/>
              </a:ln>
              <a:effectLst/>
            </c:spPr>
            <c:txPr>
              <a:bodyPr wrap="square" lIns="38100" tIns="19050" rIns="38100" bIns="19050" anchor="ctr">
                <a:spAutoFit/>
              </a:bodyPr>
              <a:lstStyle/>
              <a:p>
                <a:pPr>
                  <a:defRPr sz="1100" b="1">
                    <a:solidFill>
                      <a:schemeClr val="accent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'ISI &amp; SN Graph'!$B$3:$L$3</c:f>
              <c:numCache>
                <c:formatCode>General</c:formatCode>
                <c:ptCount val="11"/>
              </c:numCache>
            </c:numRef>
          </c:val>
          <c:smooth val="0"/>
          <c:extLst>
            <c:ext xmlns:c16="http://schemas.microsoft.com/office/drawing/2014/chart" uri="{C3380CC4-5D6E-409C-BE32-E72D297353CC}">
              <c16:uniqueId val="{00000001-1512-4815-BCE8-24B83FDA8582}"/>
            </c:ext>
          </c:extLst>
        </c:ser>
        <c:ser>
          <c:idx val="2"/>
          <c:order val="2"/>
          <c:tx>
            <c:strRef>
              <c:f>'ISI &amp; SN Graph'!$A$6</c:f>
              <c:strCache>
                <c:ptCount val="1"/>
                <c:pt idx="0">
                  <c:v>PHQ-9</c:v>
                </c:pt>
              </c:strCache>
            </c:strRef>
          </c:tx>
          <c:val>
            <c:numRef>
              <c:f>'ISI &amp; SN Graph'!$B$6:$L$6</c:f>
              <c:numCache>
                <c:formatCode>General</c:formatCode>
                <c:ptCount val="11"/>
              </c:numCache>
            </c:numRef>
          </c:val>
          <c:smooth val="0"/>
          <c:extLst>
            <c:ext xmlns:c16="http://schemas.microsoft.com/office/drawing/2014/chart" uri="{C3380CC4-5D6E-409C-BE32-E72D297353CC}">
              <c16:uniqueId val="{00000002-1512-4815-BCE8-24B83FDA8582}"/>
            </c:ext>
          </c:extLst>
        </c:ser>
        <c:ser>
          <c:idx val="3"/>
          <c:order val="3"/>
          <c:tx>
            <c:strRef>
              <c:f>'ISI &amp; SN Graph'!$A$7</c:f>
              <c:strCache>
                <c:ptCount val="1"/>
                <c:pt idx="0">
                  <c:v>GAD-7</c:v>
                </c:pt>
              </c:strCache>
            </c:strRef>
          </c:tx>
          <c:val>
            <c:numRef>
              <c:f>'ISI &amp; SN Graph'!$B$7:$L$7</c:f>
              <c:numCache>
                <c:formatCode>General</c:formatCode>
                <c:ptCount val="11"/>
              </c:numCache>
            </c:numRef>
          </c:val>
          <c:smooth val="0"/>
          <c:extLst>
            <c:ext xmlns:c16="http://schemas.microsoft.com/office/drawing/2014/chart" uri="{C3380CC4-5D6E-409C-BE32-E72D297353CC}">
              <c16:uniqueId val="{00000003-1512-4815-BCE8-24B83FDA8582}"/>
            </c:ext>
          </c:extLst>
        </c:ser>
        <c:ser>
          <c:idx val="4"/>
          <c:order val="4"/>
          <c:tx>
            <c:strRef>
              <c:f>'ISI &amp; SN Graph'!$A$10</c:f>
              <c:strCache>
                <c:ptCount val="1"/>
                <c:pt idx="0">
                  <c:v>Epworth</c:v>
                </c:pt>
              </c:strCache>
            </c:strRef>
          </c:tx>
          <c:val>
            <c:numRef>
              <c:f>'ISI &amp; SN Graph'!$B$10:$L$10</c:f>
              <c:numCache>
                <c:formatCode>General</c:formatCode>
                <c:ptCount val="11"/>
              </c:numCache>
            </c:numRef>
          </c:val>
          <c:smooth val="0"/>
          <c:extLst>
            <c:ext xmlns:c16="http://schemas.microsoft.com/office/drawing/2014/chart" uri="{C3380CC4-5D6E-409C-BE32-E72D297353CC}">
              <c16:uniqueId val="{00000004-1512-4815-BCE8-24B83FDA8582}"/>
            </c:ext>
          </c:extLst>
        </c:ser>
        <c:dLbls>
          <c:showLegendKey val="0"/>
          <c:showVal val="0"/>
          <c:showCatName val="0"/>
          <c:showSerName val="0"/>
          <c:showPercent val="0"/>
          <c:showBubbleSize val="0"/>
        </c:dLbls>
        <c:marker val="1"/>
        <c:smooth val="0"/>
        <c:axId val="183067776"/>
        <c:axId val="183069312"/>
      </c:lineChart>
      <c:catAx>
        <c:axId val="183067776"/>
        <c:scaling>
          <c:orientation val="minMax"/>
        </c:scaling>
        <c:delete val="0"/>
        <c:axPos val="b"/>
        <c:numFmt formatCode="General" sourceLinked="0"/>
        <c:majorTickMark val="out"/>
        <c:minorTickMark val="none"/>
        <c:tickLblPos val="nextTo"/>
        <c:crossAx val="183069312"/>
        <c:crosses val="autoZero"/>
        <c:auto val="1"/>
        <c:lblAlgn val="ctr"/>
        <c:lblOffset val="100"/>
        <c:noMultiLvlLbl val="0"/>
      </c:catAx>
      <c:valAx>
        <c:axId val="183069312"/>
        <c:scaling>
          <c:orientation val="minMax"/>
          <c:min val="0"/>
        </c:scaling>
        <c:delete val="0"/>
        <c:axPos val="l"/>
        <c:majorGridlines/>
        <c:numFmt formatCode="General" sourceLinked="1"/>
        <c:majorTickMark val="out"/>
        <c:minorTickMark val="none"/>
        <c:tickLblPos val="nextTo"/>
        <c:crossAx val="183067776"/>
        <c:crosses val="autoZero"/>
        <c:crossBetween val="between"/>
        <c:majorUnit val="4"/>
      </c:valAx>
    </c:plotArea>
    <c:legend>
      <c:legendPos val="b"/>
      <c:layout>
        <c:manualLayout>
          <c:xMode val="edge"/>
          <c:yMode val="edge"/>
          <c:x val="3.531171575290299E-2"/>
          <c:y val="0.93835405442740705"/>
          <c:w val="0.36557348594684869"/>
          <c:h val="5.2874015748031494E-2"/>
        </c:manualLayout>
      </c:layout>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'Weekly Summary Sheet'!$A$26</c:f>
              <c:strCache>
                <c:ptCount val="1"/>
              </c:strCache>
            </c:strRef>
          </c:tx>
          <c:spPr>
            <a:noFill/>
          </c:spPr>
          <c:invertIfNegative val="0"/>
          <c:dPt>
            <c:idx val="0"/>
            <c:invertIfNegative val="0"/>
            <c:bubble3D val="0"/>
            <c:spPr>
              <a:solidFill>
                <a:schemeClr val="accent1"/>
              </a:solidFill>
            </c:spPr>
            <c:extLst>
              <c:ext xmlns:c16="http://schemas.microsoft.com/office/drawing/2014/chart" uri="{C3380CC4-5D6E-409C-BE32-E72D297353CC}">
                <c16:uniqueId val="{00000001-D013-40B2-993A-E51D48EB56C0}"/>
              </c:ext>
            </c:extLst>
          </c:dPt>
          <c:dPt>
            <c:idx val="1"/>
            <c:invertIfNegative val="0"/>
            <c:bubble3D val="0"/>
            <c:spPr>
              <a:solidFill>
                <a:schemeClr val="accent1"/>
              </a:solidFill>
            </c:spPr>
            <c:extLst>
              <c:ext xmlns:c16="http://schemas.microsoft.com/office/drawing/2014/chart" uri="{C3380CC4-5D6E-409C-BE32-E72D297353CC}">
                <c16:uniqueId val="{00000003-D013-40B2-993A-E51D48EB56C0}"/>
              </c:ext>
            </c:extLst>
          </c:dPt>
          <c:cat>
            <c:strRef>
              <c:f>'Weekly Summary Sheet'!$B$25:$H$25</c:f>
              <c:strCache>
                <c:ptCount val="7"/>
                <c:pt idx="0">
                  <c:v>Day 1</c:v>
                </c:pt>
                <c:pt idx="1">
                  <c:v>Day 2</c:v>
                </c:pt>
                <c:pt idx="2">
                  <c:v>Day 3</c:v>
                </c:pt>
                <c:pt idx="3">
                  <c:v>Day 4</c:v>
                </c:pt>
                <c:pt idx="4">
                  <c:v>Day 5</c:v>
                </c:pt>
                <c:pt idx="5">
                  <c:v>Day 6</c:v>
                </c:pt>
                <c:pt idx="6">
                  <c:v>Day 7</c:v>
                </c:pt>
              </c:strCache>
            </c:strRef>
          </c:cat>
          <c:val>
            <c:numRef>
              <c:f>'Weekly Summary Sheet'!$B$26:$H$26</c:f>
              <c:numCache>
                <c:formatCode>h:mm;@</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D013-40B2-993A-E51D48EB56C0}"/>
            </c:ext>
          </c:extLst>
        </c:ser>
        <c:ser>
          <c:idx val="1"/>
          <c:order val="1"/>
          <c:tx>
            <c:strRef>
              <c:f>'Weekly Summary Sheet'!$A$27</c:f>
              <c:strCache>
                <c:ptCount val="1"/>
                <c:pt idx="0">
                  <c:v>Lights Out to WT</c:v>
                </c:pt>
              </c:strCache>
            </c:strRef>
          </c:tx>
          <c:invertIfNegative val="0"/>
          <c:cat>
            <c:strRef>
              <c:f>'Weekly Summary Sheet'!$B$25:$H$25</c:f>
              <c:strCache>
                <c:ptCount val="7"/>
                <c:pt idx="0">
                  <c:v>Day 1</c:v>
                </c:pt>
                <c:pt idx="1">
                  <c:v>Day 2</c:v>
                </c:pt>
                <c:pt idx="2">
                  <c:v>Day 3</c:v>
                </c:pt>
                <c:pt idx="3">
                  <c:v>Day 4</c:v>
                </c:pt>
                <c:pt idx="4">
                  <c:v>Day 5</c:v>
                </c:pt>
                <c:pt idx="5">
                  <c:v>Day 6</c:v>
                </c:pt>
                <c:pt idx="6">
                  <c:v>Day 7</c:v>
                </c:pt>
              </c:strCache>
            </c:strRef>
          </c:cat>
          <c:val>
            <c:numRef>
              <c:f>'Weekly Summary Sheet'!$B$27:$H$27</c:f>
              <c:numCache>
                <c:formatCode>h:mm;@</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D013-40B2-993A-E51D48EB56C0}"/>
            </c:ext>
          </c:extLst>
        </c:ser>
        <c:dLbls>
          <c:showLegendKey val="0"/>
          <c:showVal val="0"/>
          <c:showCatName val="0"/>
          <c:showSerName val="0"/>
          <c:showPercent val="0"/>
          <c:showBubbleSize val="0"/>
        </c:dLbls>
        <c:gapWidth val="150"/>
        <c:overlap val="100"/>
        <c:axId val="187685120"/>
        <c:axId val="187686912"/>
      </c:barChart>
      <c:catAx>
        <c:axId val="187685120"/>
        <c:scaling>
          <c:orientation val="minMax"/>
        </c:scaling>
        <c:delete val="0"/>
        <c:axPos val="l"/>
        <c:numFmt formatCode="General" sourceLinked="0"/>
        <c:majorTickMark val="out"/>
        <c:minorTickMark val="none"/>
        <c:tickLblPos val="nextTo"/>
        <c:crossAx val="187686912"/>
        <c:crossesAt val="0"/>
        <c:auto val="1"/>
        <c:lblAlgn val="ctr"/>
        <c:lblOffset val="100"/>
        <c:noMultiLvlLbl val="0"/>
      </c:catAx>
      <c:valAx>
        <c:axId val="187686912"/>
        <c:scaling>
          <c:orientation val="minMax"/>
        </c:scaling>
        <c:delete val="0"/>
        <c:axPos val="b"/>
        <c:majorGridlines/>
        <c:numFmt formatCode="0%" sourceLinked="0"/>
        <c:majorTickMark val="in"/>
        <c:minorTickMark val="none"/>
        <c:tickLblPos val="high"/>
        <c:txPr>
          <a:bodyPr rot="0" vert="horz" anchor="ctr" anchorCtr="0"/>
          <a:lstStyle/>
          <a:p>
            <a:pPr>
              <a:defRPr sz="700" baseline="0"/>
            </a:pPr>
            <a:endParaRPr lang="en-US"/>
          </a:p>
        </c:txPr>
        <c:crossAx val="187685120"/>
        <c:crosses val="autoZero"/>
        <c:crossBetween val="between"/>
        <c:majorUnit val="8.3333199999999996E-2"/>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'Weekly Summary Sheet'!$A$56</c:f>
              <c:strCache>
                <c:ptCount val="1"/>
              </c:strCache>
            </c:strRef>
          </c:tx>
          <c:spPr>
            <a:noFill/>
          </c:spPr>
          <c:invertIfNegative val="0"/>
          <c:cat>
            <c:strRef>
              <c:f>'Weekly Summary Sheet'!$B$55:$H$55</c:f>
              <c:strCache>
                <c:ptCount val="7"/>
                <c:pt idx="0">
                  <c:v>Day 1</c:v>
                </c:pt>
                <c:pt idx="1">
                  <c:v>Day 2</c:v>
                </c:pt>
                <c:pt idx="2">
                  <c:v>Day 3</c:v>
                </c:pt>
                <c:pt idx="3">
                  <c:v>Day 4</c:v>
                </c:pt>
                <c:pt idx="4">
                  <c:v>Day 5</c:v>
                </c:pt>
                <c:pt idx="5">
                  <c:v>Day 6</c:v>
                </c:pt>
                <c:pt idx="6">
                  <c:v>Day 7</c:v>
                </c:pt>
              </c:strCache>
            </c:strRef>
          </c:cat>
          <c:val>
            <c:numRef>
              <c:f>'Weekly Summary Sheet'!$B$56:$H$56</c:f>
              <c:numCache>
                <c:formatCode>h:mm;@</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3078-41D1-B76C-698F80026C8E}"/>
            </c:ext>
          </c:extLst>
        </c:ser>
        <c:ser>
          <c:idx val="1"/>
          <c:order val="1"/>
          <c:tx>
            <c:strRef>
              <c:f>'Weekly Summary Sheet'!$A$57</c:f>
              <c:strCache>
                <c:ptCount val="1"/>
                <c:pt idx="0">
                  <c:v>Lights Out to WT</c:v>
                </c:pt>
              </c:strCache>
            </c:strRef>
          </c:tx>
          <c:invertIfNegative val="0"/>
          <c:cat>
            <c:strRef>
              <c:f>'Weekly Summary Sheet'!$B$55:$H$55</c:f>
              <c:strCache>
                <c:ptCount val="7"/>
                <c:pt idx="0">
                  <c:v>Day 1</c:v>
                </c:pt>
                <c:pt idx="1">
                  <c:v>Day 2</c:v>
                </c:pt>
                <c:pt idx="2">
                  <c:v>Day 3</c:v>
                </c:pt>
                <c:pt idx="3">
                  <c:v>Day 4</c:v>
                </c:pt>
                <c:pt idx="4">
                  <c:v>Day 5</c:v>
                </c:pt>
                <c:pt idx="5">
                  <c:v>Day 6</c:v>
                </c:pt>
                <c:pt idx="6">
                  <c:v>Day 7</c:v>
                </c:pt>
              </c:strCache>
            </c:strRef>
          </c:cat>
          <c:val>
            <c:numRef>
              <c:f>'Weekly Summary Sheet'!$B$57:$H$57</c:f>
              <c:numCache>
                <c:formatCode>h:mm;@</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3078-41D1-B76C-698F80026C8E}"/>
            </c:ext>
          </c:extLst>
        </c:ser>
        <c:dLbls>
          <c:showLegendKey val="0"/>
          <c:showVal val="0"/>
          <c:showCatName val="0"/>
          <c:showSerName val="0"/>
          <c:showPercent val="0"/>
          <c:showBubbleSize val="0"/>
        </c:dLbls>
        <c:gapWidth val="150"/>
        <c:overlap val="100"/>
        <c:axId val="187904384"/>
        <c:axId val="187905920"/>
      </c:barChart>
      <c:catAx>
        <c:axId val="187904384"/>
        <c:scaling>
          <c:orientation val="minMax"/>
        </c:scaling>
        <c:delete val="0"/>
        <c:axPos val="l"/>
        <c:numFmt formatCode="General" sourceLinked="0"/>
        <c:majorTickMark val="out"/>
        <c:minorTickMark val="none"/>
        <c:tickLblPos val="nextTo"/>
        <c:crossAx val="187905920"/>
        <c:crossesAt val="0"/>
        <c:auto val="1"/>
        <c:lblAlgn val="ctr"/>
        <c:lblOffset val="100"/>
        <c:noMultiLvlLbl val="0"/>
      </c:catAx>
      <c:valAx>
        <c:axId val="187905920"/>
        <c:scaling>
          <c:orientation val="minMax"/>
        </c:scaling>
        <c:delete val="0"/>
        <c:axPos val="b"/>
        <c:majorGridlines/>
        <c:numFmt formatCode="0%" sourceLinked="0"/>
        <c:majorTickMark val="in"/>
        <c:minorTickMark val="none"/>
        <c:tickLblPos val="high"/>
        <c:txPr>
          <a:bodyPr rot="0" vert="horz" anchor="ctr" anchorCtr="0"/>
          <a:lstStyle/>
          <a:p>
            <a:pPr>
              <a:defRPr sz="700" baseline="0"/>
            </a:pPr>
            <a:endParaRPr lang="en-US"/>
          </a:p>
        </c:txPr>
        <c:crossAx val="187904384"/>
        <c:crosses val="autoZero"/>
        <c:crossBetween val="between"/>
        <c:majorUnit val="8.3333199999999996E-2"/>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Beliefs about sleep: Total Score</a:t>
            </a:r>
          </a:p>
        </c:rich>
      </c:tx>
      <c:overlay val="0"/>
    </c:title>
    <c:autoTitleDeleted val="0"/>
    <c:plotArea>
      <c:layout/>
      <c:barChart>
        <c:barDir val="col"/>
        <c:grouping val="clustered"/>
        <c:varyColors val="0"/>
        <c:ser>
          <c:idx val="0"/>
          <c:order val="0"/>
          <c:invertIfNegative val="0"/>
          <c:cat>
            <c:strRef>
              <c:f>DBAS!$G$3:$H$3</c:f>
              <c:strCache>
                <c:ptCount val="2"/>
                <c:pt idx="0">
                  <c:v>Baseline</c:v>
                </c:pt>
                <c:pt idx="1">
                  <c:v>End of treatment</c:v>
                </c:pt>
              </c:strCache>
            </c:strRef>
          </c:cat>
          <c:val>
            <c:numRef>
              <c:f>DBAS!$G$4:$H$4</c:f>
              <c:numCache>
                <c:formatCode>General</c:formatCode>
                <c:ptCount val="2"/>
                <c:pt idx="0">
                  <c:v>0</c:v>
                </c:pt>
                <c:pt idx="1">
                  <c:v>0</c:v>
                </c:pt>
              </c:numCache>
            </c:numRef>
          </c:val>
          <c:extLst>
            <c:ext xmlns:c16="http://schemas.microsoft.com/office/drawing/2014/chart" uri="{C3380CC4-5D6E-409C-BE32-E72D297353CC}">
              <c16:uniqueId val="{00000000-59DE-4999-BA65-ED1E06DE1798}"/>
            </c:ext>
          </c:extLst>
        </c:ser>
        <c:dLbls>
          <c:showLegendKey val="0"/>
          <c:showVal val="0"/>
          <c:showCatName val="0"/>
          <c:showSerName val="0"/>
          <c:showPercent val="0"/>
          <c:showBubbleSize val="0"/>
        </c:dLbls>
        <c:gapWidth val="150"/>
        <c:axId val="97871360"/>
        <c:axId val="97872896"/>
      </c:barChart>
      <c:catAx>
        <c:axId val="97871360"/>
        <c:scaling>
          <c:orientation val="minMax"/>
        </c:scaling>
        <c:delete val="0"/>
        <c:axPos val="b"/>
        <c:numFmt formatCode="General" sourceLinked="0"/>
        <c:majorTickMark val="none"/>
        <c:minorTickMark val="none"/>
        <c:tickLblPos val="nextTo"/>
        <c:crossAx val="97872896"/>
        <c:crosses val="autoZero"/>
        <c:auto val="1"/>
        <c:lblAlgn val="ctr"/>
        <c:lblOffset val="100"/>
        <c:noMultiLvlLbl val="0"/>
      </c:catAx>
      <c:valAx>
        <c:axId val="97872896"/>
        <c:scaling>
          <c:orientation val="minMax"/>
          <c:max val="160"/>
          <c:min val="0"/>
        </c:scaling>
        <c:delete val="0"/>
        <c:axPos val="l"/>
        <c:majorGridlines/>
        <c:title>
          <c:tx>
            <c:rich>
              <a:bodyPr/>
              <a:lstStyle/>
              <a:p>
                <a:pPr>
                  <a:defRPr/>
                </a:pPr>
                <a:r>
                  <a:rPr lang="en-US"/>
                  <a:t>Total</a:t>
                </a:r>
                <a:r>
                  <a:rPr lang="en-US" baseline="0"/>
                  <a:t> Score Range</a:t>
                </a:r>
                <a:endParaRPr lang="en-US"/>
              </a:p>
            </c:rich>
          </c:tx>
          <c:overlay val="0"/>
        </c:title>
        <c:numFmt formatCode="General" sourceLinked="1"/>
        <c:majorTickMark val="none"/>
        <c:minorTickMark val="none"/>
        <c:tickLblPos val="nextTo"/>
        <c:crossAx val="9787136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Beliefs about sleep: </a:t>
            </a:r>
          </a:p>
          <a:p>
            <a:pPr>
              <a:defRPr/>
            </a:pPr>
            <a:r>
              <a:rPr lang="en-US"/>
              <a:t>Average</a:t>
            </a:r>
            <a:r>
              <a:rPr lang="en-US" baseline="0"/>
              <a:t> per item score</a:t>
            </a:r>
            <a:endParaRPr lang="en-US"/>
          </a:p>
        </c:rich>
      </c:tx>
      <c:layout>
        <c:manualLayout>
          <c:xMode val="edge"/>
          <c:yMode val="edge"/>
          <c:x val="0.38634711286089241"/>
          <c:y val="1.3888888888888888E-2"/>
        </c:manualLayout>
      </c:layout>
      <c:overlay val="0"/>
    </c:title>
    <c:autoTitleDeleted val="0"/>
    <c:plotArea>
      <c:layout/>
      <c:barChart>
        <c:barDir val="col"/>
        <c:grouping val="clustered"/>
        <c:varyColors val="0"/>
        <c:ser>
          <c:idx val="0"/>
          <c:order val="0"/>
          <c:invertIfNegative val="0"/>
          <c:cat>
            <c:strRef>
              <c:f>(DBAS!$G$3,DBAS!$H$3)</c:f>
              <c:strCache>
                <c:ptCount val="2"/>
                <c:pt idx="0">
                  <c:v>Baseline</c:v>
                </c:pt>
                <c:pt idx="1">
                  <c:v>End of treatment</c:v>
                </c:pt>
              </c:strCache>
            </c:strRef>
          </c:cat>
          <c:val>
            <c:numRef>
              <c:f>(DBAS!$G$5,DBAS!$H$5)</c:f>
              <c:numCache>
                <c:formatCode>General</c:formatCode>
                <c:ptCount val="2"/>
                <c:pt idx="0">
                  <c:v>0</c:v>
                </c:pt>
                <c:pt idx="1">
                  <c:v>0</c:v>
                </c:pt>
              </c:numCache>
            </c:numRef>
          </c:val>
          <c:extLst>
            <c:ext xmlns:c16="http://schemas.microsoft.com/office/drawing/2014/chart" uri="{C3380CC4-5D6E-409C-BE32-E72D297353CC}">
              <c16:uniqueId val="{00000000-5622-4D57-ABAD-4C24AB5ECDE8}"/>
            </c:ext>
          </c:extLst>
        </c:ser>
        <c:dLbls>
          <c:showLegendKey val="0"/>
          <c:showVal val="0"/>
          <c:showCatName val="0"/>
          <c:showSerName val="0"/>
          <c:showPercent val="0"/>
          <c:showBubbleSize val="0"/>
        </c:dLbls>
        <c:gapWidth val="150"/>
        <c:axId val="97977088"/>
        <c:axId val="97978624"/>
      </c:barChart>
      <c:catAx>
        <c:axId val="97977088"/>
        <c:scaling>
          <c:orientation val="minMax"/>
        </c:scaling>
        <c:delete val="0"/>
        <c:axPos val="b"/>
        <c:numFmt formatCode="General" sourceLinked="0"/>
        <c:majorTickMark val="none"/>
        <c:minorTickMark val="none"/>
        <c:tickLblPos val="nextTo"/>
        <c:crossAx val="97978624"/>
        <c:crosses val="autoZero"/>
        <c:auto val="1"/>
        <c:lblAlgn val="ctr"/>
        <c:lblOffset val="100"/>
        <c:noMultiLvlLbl val="0"/>
      </c:catAx>
      <c:valAx>
        <c:axId val="97978624"/>
        <c:scaling>
          <c:orientation val="minMax"/>
          <c:max val="10"/>
          <c:min val="0"/>
        </c:scaling>
        <c:delete val="0"/>
        <c:axPos val="l"/>
        <c:majorGridlines/>
        <c:title>
          <c:tx>
            <c:rich>
              <a:bodyPr/>
              <a:lstStyle/>
              <a:p>
                <a:pPr>
                  <a:defRPr/>
                </a:pPr>
                <a:r>
                  <a:rPr lang="en-US"/>
                  <a:t>Score Range</a:t>
                </a:r>
              </a:p>
            </c:rich>
          </c:tx>
          <c:overlay val="0"/>
        </c:title>
        <c:numFmt formatCode="General" sourceLinked="1"/>
        <c:majorTickMark val="none"/>
        <c:minorTickMark val="none"/>
        <c:tickLblPos val="nextTo"/>
        <c:crossAx val="979770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Beliefs</a:t>
            </a:r>
            <a:r>
              <a:rPr lang="en-US" baseline="0"/>
              <a:t> about sleep:</a:t>
            </a:r>
          </a:p>
          <a:p>
            <a:pPr>
              <a:defRPr/>
            </a:pPr>
            <a:r>
              <a:rPr lang="en-US" baseline="0"/>
              <a:t>Subscales</a:t>
            </a:r>
            <a:endParaRPr lang="en-US"/>
          </a:p>
        </c:rich>
      </c:tx>
      <c:layout>
        <c:manualLayout>
          <c:xMode val="edge"/>
          <c:yMode val="edge"/>
          <c:x val="0.3031641983380236"/>
          <c:y val="3.558675147318914E-2"/>
        </c:manualLayout>
      </c:layout>
      <c:overlay val="0"/>
    </c:title>
    <c:autoTitleDeleted val="0"/>
    <c:plotArea>
      <c:layout>
        <c:manualLayout>
          <c:layoutTarget val="inner"/>
          <c:xMode val="edge"/>
          <c:yMode val="edge"/>
          <c:x val="6.9592844215772665E-2"/>
          <c:y val="0.23222672214995105"/>
          <c:w val="0.68794072221116764"/>
          <c:h val="0.50763298054749451"/>
        </c:manualLayout>
      </c:layout>
      <c:barChart>
        <c:barDir val="col"/>
        <c:grouping val="clustered"/>
        <c:varyColors val="0"/>
        <c:ser>
          <c:idx val="0"/>
          <c:order val="0"/>
          <c:tx>
            <c:v>Baseline</c:v>
          </c:tx>
          <c:invertIfNegative val="0"/>
          <c:cat>
            <c:strRef>
              <c:f>DBAS!$F$9:$F$12</c:f>
              <c:strCache>
                <c:ptCount val="4"/>
                <c:pt idx="0">
                  <c:v>Expectations about sleep requirements</c:v>
                </c:pt>
                <c:pt idx="1">
                  <c:v>Attributions of the causes and appraisals of the consequences of insomnia  </c:v>
                </c:pt>
                <c:pt idx="2">
                  <c:v>Worry and helplessness about insomnia</c:v>
                </c:pt>
                <c:pt idx="3">
                  <c:v>Sleep medication and bio­logical attribution of insomnia </c:v>
                </c:pt>
              </c:strCache>
            </c:strRef>
          </c:cat>
          <c:val>
            <c:numRef>
              <c:f>DBAS!$G$9:$G$12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93D-414D-AF28-5B1292404386}"/>
            </c:ext>
          </c:extLst>
        </c:ser>
        <c:ser>
          <c:idx val="1"/>
          <c:order val="1"/>
          <c:tx>
            <c:v>End of treatment</c:v>
          </c:tx>
          <c:invertIfNegative val="0"/>
          <c:cat>
            <c:strRef>
              <c:f>DBAS!$F$9:$F$12</c:f>
              <c:strCache>
                <c:ptCount val="4"/>
                <c:pt idx="0">
                  <c:v>Expectations about sleep requirements</c:v>
                </c:pt>
                <c:pt idx="1">
                  <c:v>Attributions of the causes and appraisals of the consequences of insomnia  </c:v>
                </c:pt>
                <c:pt idx="2">
                  <c:v>Worry and helplessness about insomnia</c:v>
                </c:pt>
                <c:pt idx="3">
                  <c:v>Sleep medication and bio­logical attribution of insomnia </c:v>
                </c:pt>
              </c:strCache>
            </c:strRef>
          </c:cat>
          <c:val>
            <c:numRef>
              <c:f>DBAS!$H$9:$H$12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93D-414D-AF28-5B1292404386}"/>
            </c:ext>
          </c:extLst>
        </c:ser>
        <c:dLbls>
          <c:showLegendKey val="0"/>
          <c:showVal val="0"/>
          <c:showCatName val="0"/>
          <c:showSerName val="0"/>
          <c:showPercent val="0"/>
          <c:showBubbleSize val="0"/>
        </c:dLbls>
        <c:gapWidth val="150"/>
        <c:axId val="98015488"/>
        <c:axId val="98017280"/>
      </c:barChart>
      <c:catAx>
        <c:axId val="98015488"/>
        <c:scaling>
          <c:orientation val="minMax"/>
        </c:scaling>
        <c:delete val="0"/>
        <c:axPos val="b"/>
        <c:numFmt formatCode="General" sourceLinked="0"/>
        <c:majorTickMark val="none"/>
        <c:minorTickMark val="none"/>
        <c:tickLblPos val="nextTo"/>
        <c:crossAx val="98017280"/>
        <c:crosses val="autoZero"/>
        <c:auto val="1"/>
        <c:lblAlgn val="ctr"/>
        <c:lblOffset val="100"/>
        <c:noMultiLvlLbl val="0"/>
      </c:catAx>
      <c:valAx>
        <c:axId val="98017280"/>
        <c:scaling>
          <c:orientation val="minMax"/>
          <c:max val="10"/>
          <c:min val="0"/>
        </c:scaling>
        <c:delete val="0"/>
        <c:axPos val="l"/>
        <c:majorGridlines/>
        <c:numFmt formatCode="General" sourceLinked="1"/>
        <c:majorTickMark val="none"/>
        <c:minorTickMark val="none"/>
        <c:tickLblPos val="nextTo"/>
        <c:crossAx val="98015488"/>
        <c:crosses val="autoZero"/>
        <c:crossBetween val="between"/>
      </c:valAx>
    </c:plotArea>
    <c:legend>
      <c:legendPos val="r"/>
      <c:layout>
        <c:manualLayout>
          <c:xMode val="edge"/>
          <c:yMode val="edge"/>
          <c:x val="0.41336990818385971"/>
          <c:y val="0.26579047377043097"/>
          <c:w val="0.20877208940940145"/>
          <c:h val="0.12910601227573287"/>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388126262978194E-2"/>
          <c:y val="4.4251264838544302E-2"/>
          <c:w val="0.89917957130359205"/>
          <c:h val="0.678542213473323"/>
        </c:manualLayout>
      </c:layout>
      <c:lineChart>
        <c:grouping val="standard"/>
        <c:varyColors val="0"/>
        <c:ser>
          <c:idx val="0"/>
          <c:order val="0"/>
          <c:tx>
            <c:strRef>
              <c:f>'Weekly Summary Sheet'!$A$3</c:f>
              <c:strCache>
                <c:ptCount val="1"/>
                <c:pt idx="0">
                  <c:v>Time to Fall Asleep</c:v>
                </c:pt>
              </c:strCache>
            </c:strRef>
          </c:tx>
          <c:marker>
            <c:symbol val="diamond"/>
            <c:size val="12"/>
          </c:marker>
          <c:dLbls>
            <c:spPr>
              <a:noFill/>
              <a:ln w="25400">
                <a:noFill/>
              </a:ln>
            </c:spPr>
            <c:txPr>
              <a:bodyPr/>
              <a:lstStyle/>
              <a:p>
                <a:pPr>
                  <a:defRPr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'Weekly Summary Sheet'!$B$1:$K$1</c:f>
              <c:strCache>
                <c:ptCount val="10"/>
                <c:pt idx="0">
                  <c:v>Week 1</c:v>
                </c:pt>
                <c:pt idx="1">
                  <c:v>Week 2</c:v>
                </c:pt>
                <c:pt idx="2">
                  <c:v>Week 3</c:v>
                </c:pt>
                <c:pt idx="3">
                  <c:v>Week 4</c:v>
                </c:pt>
                <c:pt idx="4">
                  <c:v>Week 5</c:v>
                </c:pt>
                <c:pt idx="5">
                  <c:v>Week 6</c:v>
                </c:pt>
                <c:pt idx="6">
                  <c:v>Week 7</c:v>
                </c:pt>
                <c:pt idx="7">
                  <c:v>Week 8</c:v>
                </c:pt>
                <c:pt idx="8">
                  <c:v>Week 9</c:v>
                </c:pt>
                <c:pt idx="9">
                  <c:v>Week 10</c:v>
                </c:pt>
              </c:strCache>
            </c:strRef>
          </c:cat>
          <c:val>
            <c:numRef>
              <c:f>'Weekly Summary Sheet'!$B$3:$K$3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157-4F99-B807-2FD833F2E540}"/>
            </c:ext>
          </c:extLst>
        </c:ser>
        <c:ser>
          <c:idx val="1"/>
          <c:order val="1"/>
          <c:tx>
            <c:strRef>
              <c:f>'Weekly Summary Sheet'!$A$5</c:f>
              <c:strCache>
                <c:ptCount val="1"/>
                <c:pt idx="0">
                  <c:v>Time Awake in the Middle of the Night</c:v>
                </c:pt>
              </c:strCache>
            </c:strRef>
          </c:tx>
          <c:marker>
            <c:symbol val="square"/>
            <c:size val="12"/>
          </c:marker>
          <c:dLbls>
            <c:spPr>
              <a:noFill/>
              <a:ln w="25400">
                <a:noFill/>
              </a:ln>
            </c:spPr>
            <c:txPr>
              <a:bodyPr/>
              <a:lstStyle/>
              <a:p>
                <a:pPr>
                  <a:defRPr b="1">
                    <a:solidFill>
                      <a:srgbClr val="C0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'Weekly Summary Sheet'!$B$1:$K$1</c:f>
              <c:strCache>
                <c:ptCount val="10"/>
                <c:pt idx="0">
                  <c:v>Week 1</c:v>
                </c:pt>
                <c:pt idx="1">
                  <c:v>Week 2</c:v>
                </c:pt>
                <c:pt idx="2">
                  <c:v>Week 3</c:v>
                </c:pt>
                <c:pt idx="3">
                  <c:v>Week 4</c:v>
                </c:pt>
                <c:pt idx="4">
                  <c:v>Week 5</c:v>
                </c:pt>
                <c:pt idx="5">
                  <c:v>Week 6</c:v>
                </c:pt>
                <c:pt idx="6">
                  <c:v>Week 7</c:v>
                </c:pt>
                <c:pt idx="7">
                  <c:v>Week 8</c:v>
                </c:pt>
                <c:pt idx="8">
                  <c:v>Week 9</c:v>
                </c:pt>
                <c:pt idx="9">
                  <c:v>Week 10</c:v>
                </c:pt>
              </c:strCache>
            </c:strRef>
          </c:cat>
          <c:val>
            <c:numRef>
              <c:f>'Weekly Summary Sheet'!$B$5:$K$5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2157-4F99-B807-2FD833F2E540}"/>
            </c:ext>
          </c:extLst>
        </c:ser>
        <c:ser>
          <c:idx val="2"/>
          <c:order val="2"/>
          <c:tx>
            <c:strRef>
              <c:f>'Weekly Summary Sheet'!$A$6</c:f>
              <c:strCache>
                <c:ptCount val="1"/>
                <c:pt idx="0">
                  <c:v>Early Morning Awakening</c:v>
                </c:pt>
              </c:strCache>
            </c:strRef>
          </c:tx>
          <c:dLbls>
            <c:spPr>
              <a:noFill/>
              <a:ln w="25400">
                <a:noFill/>
              </a:ln>
            </c:spPr>
            <c:txPr>
              <a:bodyPr wrap="square" lIns="38100" tIns="19050" rIns="38100" bIns="19050" anchor="ctr">
                <a:spAutoFit/>
              </a:bodyPr>
              <a:lstStyle/>
              <a:p>
                <a:pPr>
                  <a:defRPr b="1">
                    <a:solidFill>
                      <a:schemeClr val="accent3">
                        <a:lumMod val="50000"/>
                      </a:schemeClr>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'Weekly Summary Sheet'!$B$1:$K$1</c:f>
              <c:strCache>
                <c:ptCount val="10"/>
                <c:pt idx="0">
                  <c:v>Week 1</c:v>
                </c:pt>
                <c:pt idx="1">
                  <c:v>Week 2</c:v>
                </c:pt>
                <c:pt idx="2">
                  <c:v>Week 3</c:v>
                </c:pt>
                <c:pt idx="3">
                  <c:v>Week 4</c:v>
                </c:pt>
                <c:pt idx="4">
                  <c:v>Week 5</c:v>
                </c:pt>
                <c:pt idx="5">
                  <c:v>Week 6</c:v>
                </c:pt>
                <c:pt idx="6">
                  <c:v>Week 7</c:v>
                </c:pt>
                <c:pt idx="7">
                  <c:v>Week 8</c:v>
                </c:pt>
                <c:pt idx="8">
                  <c:v>Week 9</c:v>
                </c:pt>
                <c:pt idx="9">
                  <c:v>Week 10</c:v>
                </c:pt>
              </c:strCache>
            </c:strRef>
          </c:cat>
          <c:val>
            <c:numRef>
              <c:f>'Weekly Summary Sheet'!$B$6:$K$6</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2157-4F99-B807-2FD833F2E540}"/>
            </c:ext>
          </c:extLst>
        </c:ser>
        <c:ser>
          <c:idx val="3"/>
          <c:order val="3"/>
          <c:tx>
            <c:v>Naps</c:v>
          </c:tx>
          <c:dLbls>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'Weekly Summary Sheet'!$B$2:$K$2</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675F-4116-A300-822E45AE69C7}"/>
            </c:ext>
          </c:extLst>
        </c:ser>
        <c:dLbls>
          <c:showLegendKey val="0"/>
          <c:showVal val="0"/>
          <c:showCatName val="0"/>
          <c:showSerName val="0"/>
          <c:showPercent val="0"/>
          <c:showBubbleSize val="0"/>
        </c:dLbls>
        <c:marker val="1"/>
        <c:smooth val="0"/>
        <c:axId val="187443072"/>
        <c:axId val="187444608"/>
      </c:lineChart>
      <c:catAx>
        <c:axId val="187443072"/>
        <c:scaling>
          <c:orientation val="minMax"/>
        </c:scaling>
        <c:delete val="0"/>
        <c:axPos val="b"/>
        <c:numFmt formatCode="General" sourceLinked="1"/>
        <c:majorTickMark val="out"/>
        <c:minorTickMark val="none"/>
        <c:tickLblPos val="nextTo"/>
        <c:crossAx val="187444608"/>
        <c:crosses val="autoZero"/>
        <c:auto val="1"/>
        <c:lblAlgn val="ctr"/>
        <c:lblOffset val="100"/>
        <c:noMultiLvlLbl val="0"/>
      </c:catAx>
      <c:valAx>
        <c:axId val="187444608"/>
        <c:scaling>
          <c:orientation val="minMax"/>
        </c:scaling>
        <c:delete val="0"/>
        <c:axPos val="l"/>
        <c:numFmt formatCode="0.0" sourceLinked="1"/>
        <c:majorTickMark val="out"/>
        <c:minorTickMark val="none"/>
        <c:tickLblPos val="nextTo"/>
        <c:crossAx val="187443072"/>
        <c:crosses val="autoZero"/>
        <c:crossBetween val="between"/>
      </c:valAx>
    </c:plotArea>
    <c:legend>
      <c:legendPos val="r"/>
      <c:layout>
        <c:manualLayout>
          <c:xMode val="edge"/>
          <c:yMode val="edge"/>
          <c:x val="0"/>
          <c:y val="0.80697022791721995"/>
          <c:w val="0.59615490621625644"/>
          <c:h val="0.19302969693194791"/>
        </c:manualLayout>
      </c:layout>
      <c:overlay val="0"/>
    </c:legend>
    <c:plotVisOnly val="1"/>
    <c:dispBlanksAs val="gap"/>
    <c:showDLblsOverMax val="0"/>
  </c:chart>
  <c:printSettings>
    <c:headerFooter/>
    <c:pageMargins b="0.750000000000004" l="0.70000000000000095" r="0.70000000000000095" t="0.750000000000004"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882558103509E-2"/>
          <c:y val="5.1400554097404502E-2"/>
          <c:w val="0.91269057640982698"/>
          <c:h val="0.678542213473323"/>
        </c:manualLayout>
      </c:layout>
      <c:lineChart>
        <c:grouping val="standard"/>
        <c:varyColors val="0"/>
        <c:ser>
          <c:idx val="3"/>
          <c:order val="0"/>
          <c:tx>
            <c:strRef>
              <c:f>'Weekly Summary Sheet'!$A$7</c:f>
              <c:strCache>
                <c:ptCount val="1"/>
                <c:pt idx="0">
                  <c:v>Time in Bed</c:v>
                </c:pt>
              </c:strCache>
            </c:strRef>
          </c:tx>
          <c:dLbls>
            <c:numFmt formatCode="h&quot;hr &quot;\ mm&quot;min &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'Weekly Summary Sheet'!$B$7:$K$7</c:f>
              <c:numCache>
                <c:formatCode>h:mm;@</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142-453D-BC3B-44B29B87EF0F}"/>
            </c:ext>
          </c:extLst>
        </c:ser>
        <c:ser>
          <c:idx val="0"/>
          <c:order val="1"/>
          <c:tx>
            <c:strRef>
              <c:f>'Weekly Summary Sheet'!$A$8</c:f>
              <c:strCache>
                <c:ptCount val="1"/>
                <c:pt idx="0">
                  <c:v>Total Sleep Time</c:v>
                </c:pt>
              </c:strCache>
            </c:strRef>
          </c:tx>
          <c:dLbls>
            <c:numFmt formatCode="h&quot;hr &quot;\ mm&quot;min &quot;;@"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'Weekly Summary Sheet'!$B$8:$K$8</c:f>
              <c:numCache>
                <c:formatCode>h:mm;@</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C142-453D-BC3B-44B29B87EF0F}"/>
            </c:ext>
          </c:extLst>
        </c:ser>
        <c:ser>
          <c:idx val="1"/>
          <c:order val="2"/>
          <c:tx>
            <c:v>Biological Sleep Need</c:v>
          </c:tx>
          <c:val>
            <c:numRef>
              <c:f>'Weekly Summary Sheet'!$B$9:$K$9</c:f>
              <c:numCache>
                <c:formatCode>h:mm;@</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0091-4669-B0A0-CF7B985A717F}"/>
            </c:ext>
          </c:extLst>
        </c:ser>
        <c:dLbls>
          <c:showLegendKey val="0"/>
          <c:showVal val="0"/>
          <c:showCatName val="0"/>
          <c:showSerName val="0"/>
          <c:showPercent val="0"/>
          <c:showBubbleSize val="0"/>
        </c:dLbls>
        <c:marker val="1"/>
        <c:smooth val="0"/>
        <c:axId val="183088640"/>
        <c:axId val="183090176"/>
      </c:lineChart>
      <c:catAx>
        <c:axId val="183088640"/>
        <c:scaling>
          <c:orientation val="minMax"/>
        </c:scaling>
        <c:delete val="0"/>
        <c:axPos val="b"/>
        <c:numFmt formatCode="General" sourceLinked="1"/>
        <c:majorTickMark val="out"/>
        <c:minorTickMark val="none"/>
        <c:tickLblPos val="nextTo"/>
        <c:crossAx val="183090176"/>
        <c:crosses val="autoZero"/>
        <c:auto val="1"/>
        <c:lblAlgn val="ctr"/>
        <c:lblOffset val="100"/>
        <c:noMultiLvlLbl val="0"/>
      </c:catAx>
      <c:valAx>
        <c:axId val="183090176"/>
        <c:scaling>
          <c:orientation val="minMax"/>
          <c:max val="0.4"/>
          <c:min val="0"/>
        </c:scaling>
        <c:delete val="0"/>
        <c:axPos val="l"/>
        <c:numFmt formatCode="h:mm;@" sourceLinked="1"/>
        <c:majorTickMark val="out"/>
        <c:minorTickMark val="none"/>
        <c:tickLblPos val="nextTo"/>
        <c:crossAx val="183088640"/>
        <c:crosses val="autoZero"/>
        <c:crossBetween val="between"/>
        <c:majorUnit val="5.000000000000001E-2"/>
      </c:valAx>
    </c:plotArea>
    <c:legend>
      <c:legendPos val="b"/>
      <c:layout>
        <c:manualLayout>
          <c:xMode val="edge"/>
          <c:yMode val="edge"/>
          <c:x val="7.7056257798001987E-2"/>
          <c:y val="0.90099606767414131"/>
          <c:w val="0.50549983915912555"/>
          <c:h val="6.8638020094702198E-2"/>
        </c:manualLayout>
      </c:layout>
      <c:overlay val="0"/>
    </c:legend>
    <c:plotVisOnly val="1"/>
    <c:dispBlanksAs val="gap"/>
    <c:showDLblsOverMax val="0"/>
  </c:chart>
  <c:printSettings>
    <c:headerFooter/>
    <c:pageMargins b="0.750000000000004" l="0.70000000000000095" r="0.70000000000000095" t="0.750000000000004"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77489640847398E-2"/>
          <c:y val="0.113512332697542"/>
          <c:w val="0.87487204724410095"/>
          <c:h val="0.678542213473324"/>
        </c:manualLayout>
      </c:layout>
      <c:lineChart>
        <c:grouping val="standard"/>
        <c:varyColors val="0"/>
        <c:ser>
          <c:idx val="4"/>
          <c:order val="0"/>
          <c:tx>
            <c:v>Sleep Quality</c:v>
          </c:tx>
          <c:dLbls>
            <c:dLbl>
              <c:idx val="3"/>
              <c:layout>
                <c:manualLayout>
                  <c:x val="-2.5309689123600199E-2"/>
                  <c:y val="5.6808601404163299E-3"/>
                </c:manualLayout>
              </c:layout>
              <c:spPr>
                <a:noFill/>
                <a:ln w="25400">
                  <a:noFill/>
                </a:ln>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1C-44A7-A399-6C1D4D6EC42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'Weekly Summary Sheet'!$B$10:$K$10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591C-44A7-A399-6C1D4D6EC422}"/>
            </c:ext>
          </c:extLst>
        </c:ser>
        <c:dLbls>
          <c:showLegendKey val="0"/>
          <c:showVal val="1"/>
          <c:showCatName val="0"/>
          <c:showSerName val="0"/>
          <c:showPercent val="0"/>
          <c:showBubbleSize val="0"/>
        </c:dLbls>
        <c:marker val="1"/>
        <c:smooth val="0"/>
        <c:axId val="187482112"/>
        <c:axId val="187483648"/>
      </c:lineChart>
      <c:catAx>
        <c:axId val="187482112"/>
        <c:scaling>
          <c:orientation val="minMax"/>
        </c:scaling>
        <c:delete val="0"/>
        <c:axPos val="b"/>
        <c:numFmt formatCode="General" sourceLinked="1"/>
        <c:majorTickMark val="out"/>
        <c:minorTickMark val="none"/>
        <c:tickLblPos val="nextTo"/>
        <c:crossAx val="187483648"/>
        <c:crosses val="autoZero"/>
        <c:auto val="1"/>
        <c:lblAlgn val="ctr"/>
        <c:lblOffset val="100"/>
        <c:noMultiLvlLbl val="0"/>
      </c:catAx>
      <c:valAx>
        <c:axId val="187483648"/>
        <c:scaling>
          <c:orientation val="minMax"/>
        </c:scaling>
        <c:delete val="0"/>
        <c:axPos val="l"/>
        <c:numFmt formatCode="0%" sourceLinked="1"/>
        <c:majorTickMark val="out"/>
        <c:minorTickMark val="none"/>
        <c:tickLblPos val="nextTo"/>
        <c:crossAx val="187482112"/>
        <c:crosses val="autoZero"/>
        <c:crossBetween val="between"/>
      </c:valAx>
    </c:plotArea>
    <c:legend>
      <c:legendPos val="r"/>
      <c:layout>
        <c:manualLayout>
          <c:xMode val="edge"/>
          <c:yMode val="edge"/>
          <c:x val="1.02755430601332E-2"/>
          <c:y val="0.89338365762131"/>
          <c:w val="0.34754527305549437"/>
          <c:h val="6.6420251187609802E-2"/>
        </c:manualLayout>
      </c:layout>
      <c:overlay val="0"/>
    </c:legend>
    <c:plotVisOnly val="1"/>
    <c:dispBlanksAs val="gap"/>
    <c:showDLblsOverMax val="0"/>
  </c:chart>
  <c:printSettings>
    <c:headerFooter/>
    <c:pageMargins b="0.750000000000004" l="0.70000000000000095" r="0.70000000000000095" t="0.750000000000004"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'Weekly Summary Sheet'!$A$11</c:f>
              <c:strCache>
                <c:ptCount val="1"/>
                <c:pt idx="0">
                  <c:v>LO Time SD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'Weekly Summary Sheet'!$B$11:$K$11</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8E0-4607-A2AE-4773D4A6447F}"/>
            </c:ext>
          </c:extLst>
        </c:ser>
        <c:ser>
          <c:idx val="1"/>
          <c:order val="1"/>
          <c:tx>
            <c:strRef>
              <c:f>'Weekly Summary Sheet'!$A$12</c:f>
              <c:strCache>
                <c:ptCount val="1"/>
                <c:pt idx="0">
                  <c:v>WT SD</c:v>
                </c:pt>
              </c:strCache>
            </c:strRef>
          </c:tx>
          <c:spPr>
            <a:ln w="28575" cap="rnd">
              <a:solidFill>
                <a:schemeClr val="accent2"/>
              </a:solidFill>
              <a:round/>
            </a:ln>
            <a:effectLst/>
          </c:spPr>
          <c:marker>
            <c:symbol val="none"/>
          </c:marker>
          <c:val>
            <c:numRef>
              <c:f>'Weekly Summary Sheet'!$B$12:$K$12</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B8E0-4607-A2AE-4773D4A6447F}"/>
            </c:ext>
          </c:extLst>
        </c:ser>
        <c:dLbls>
          <c:showLegendKey val="0"/>
          <c:showVal val="0"/>
          <c:showCatName val="0"/>
          <c:showSerName val="0"/>
          <c:showPercent val="0"/>
          <c:showBubbleSize val="0"/>
        </c:dLbls>
        <c:marker val="1"/>
        <c:smooth val="0"/>
        <c:axId val="187799424"/>
        <c:axId val="187800960"/>
      </c:lineChart>
      <c:catAx>
        <c:axId val="187799424"/>
        <c:scaling>
          <c:orientation val="minMax"/>
        </c:scaling>
        <c:delete val="0"/>
        <c:axPos val="b"/>
        <c:numFmt formatCode="General" sourceLinked="1"/>
        <c:majorTickMark val="cross"/>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00960"/>
        <c:crosses val="autoZero"/>
        <c:auto val="1"/>
        <c:lblAlgn val="ctr"/>
        <c:lblOffset val="100"/>
        <c:tickLblSkip val="1"/>
        <c:noMultiLvlLbl val="0"/>
      </c:catAx>
      <c:valAx>
        <c:axId val="187800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99424"/>
        <c:crossesAt val="1"/>
        <c:crossBetween val="between"/>
      </c:valAx>
      <c:spPr>
        <a:noFill/>
        <a:ln>
          <a:noFill/>
        </a:ln>
        <a:effectLst/>
      </c:spPr>
    </c:plotArea>
    <c:legend>
      <c:legendPos val="b"/>
      <c:layout>
        <c:manualLayout>
          <c:xMode val="edge"/>
          <c:yMode val="edge"/>
          <c:x val="7.793539556769806E-2"/>
          <c:y val="0.90497193617954563"/>
          <c:w val="0.23106758519675005"/>
          <c:h val="7.01027757969867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388126262978194E-2"/>
          <c:y val="4.4251264838544302E-2"/>
          <c:w val="0.89917957130359205"/>
          <c:h val="0.678542213473323"/>
        </c:manualLayout>
      </c:layout>
      <c:lineChart>
        <c:grouping val="standard"/>
        <c:varyColors val="0"/>
        <c:ser>
          <c:idx val="0"/>
          <c:order val="0"/>
          <c:tx>
            <c:v>Awakenings</c:v>
          </c:tx>
          <c:dLbls>
            <c:spPr>
              <a:noFill/>
              <a:ln>
                <a:noFill/>
              </a:ln>
              <a:effectLst/>
            </c:spPr>
            <c:txPr>
              <a:bodyPr wrap="square" lIns="38100" tIns="19050" rIns="38100" bIns="19050" anchor="ctr">
                <a:spAutoFit/>
              </a:bodyPr>
              <a:lstStyle/>
              <a:p>
                <a:pPr>
                  <a:defRPr b="1">
                    <a:solidFill>
                      <a:schemeClr val="accent1"/>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'Weekly Summary Sheet'!$B$4:$K$4</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5-54E2-499E-9D01-11B25B9C68C0}"/>
            </c:ext>
          </c:extLst>
        </c:ser>
        <c:ser>
          <c:idx val="1"/>
          <c:order val="1"/>
          <c:tx>
            <c:strRef>
              <c:f>'Weekly Summary Sheet'!$A$14</c:f>
              <c:strCache>
                <c:ptCount val="1"/>
                <c:pt idx="0">
                  <c:v>Headaches</c:v>
                </c:pt>
              </c:strCache>
            </c:strRef>
          </c:tx>
          <c:dLbls>
            <c:spPr>
              <a:noFill/>
              <a:ln>
                <a:noFill/>
              </a:ln>
              <a:effectLst/>
            </c:spPr>
            <c:txPr>
              <a:bodyPr wrap="square" lIns="38100" tIns="19050" rIns="38100" bIns="19050" anchor="ctr">
                <a:spAutoFit/>
              </a:bodyPr>
              <a:lstStyle/>
              <a:p>
                <a:pPr>
                  <a:defRPr b="1">
                    <a:solidFill>
                      <a:schemeClr val="accent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'Weekly Summary Sheet'!$B$14:$K$14</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54E2-499E-9D01-11B25B9C68C0}"/>
            </c:ext>
          </c:extLst>
        </c:ser>
        <c:ser>
          <c:idx val="2"/>
          <c:order val="2"/>
          <c:tx>
            <c:strRef>
              <c:f>'Weekly Summary Sheet'!$A$15</c:f>
              <c:strCache>
                <c:ptCount val="1"/>
                <c:pt idx="0">
                  <c:v>Hrs of CPAP</c:v>
                </c:pt>
              </c:strCache>
            </c:strRef>
          </c:tx>
          <c:dLbls>
            <c:spPr>
              <a:noFill/>
              <a:ln>
                <a:noFill/>
              </a:ln>
              <a:effectLst/>
            </c:spPr>
            <c:txPr>
              <a:bodyPr wrap="square" lIns="38100" tIns="19050" rIns="38100" bIns="19050" anchor="ctr">
                <a:spAutoFit/>
              </a:bodyPr>
              <a:lstStyle/>
              <a:p>
                <a:pPr>
                  <a:defRPr b="1">
                    <a:solidFill>
                      <a:schemeClr val="accent3">
                        <a:lumMod val="50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'Weekly Summary Sheet'!$B$15:$K$15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7-54E2-499E-9D01-11B25B9C68C0}"/>
            </c:ext>
          </c:extLst>
        </c:ser>
        <c:dLbls>
          <c:showLegendKey val="0"/>
          <c:showVal val="0"/>
          <c:showCatName val="0"/>
          <c:showSerName val="0"/>
          <c:showPercent val="0"/>
          <c:showBubbleSize val="0"/>
        </c:dLbls>
        <c:marker val="1"/>
        <c:smooth val="0"/>
        <c:axId val="187443072"/>
        <c:axId val="187444608"/>
      </c:lineChart>
      <c:catAx>
        <c:axId val="187443072"/>
        <c:scaling>
          <c:orientation val="minMax"/>
        </c:scaling>
        <c:delete val="0"/>
        <c:axPos val="b"/>
        <c:numFmt formatCode="General" sourceLinked="1"/>
        <c:majorTickMark val="out"/>
        <c:minorTickMark val="none"/>
        <c:tickLblPos val="nextTo"/>
        <c:crossAx val="187444608"/>
        <c:crosses val="autoZero"/>
        <c:auto val="1"/>
        <c:lblAlgn val="ctr"/>
        <c:lblOffset val="100"/>
        <c:noMultiLvlLbl val="0"/>
      </c:catAx>
      <c:valAx>
        <c:axId val="187444608"/>
        <c:scaling>
          <c:orientation val="minMax"/>
        </c:scaling>
        <c:delete val="0"/>
        <c:axPos val="l"/>
        <c:numFmt formatCode="0.0" sourceLinked="1"/>
        <c:majorTickMark val="out"/>
        <c:minorTickMark val="none"/>
        <c:tickLblPos val="nextTo"/>
        <c:crossAx val="187443072"/>
        <c:crosses val="autoZero"/>
        <c:crossBetween val="between"/>
      </c:valAx>
    </c:plotArea>
    <c:legend>
      <c:legendPos val="r"/>
      <c:layout>
        <c:manualLayout>
          <c:xMode val="edge"/>
          <c:yMode val="edge"/>
          <c:x val="0"/>
          <c:y val="0.80697022791721995"/>
          <c:w val="0.52028165008223481"/>
          <c:h val="0.19302973767712589"/>
        </c:manualLayout>
      </c:layout>
      <c:overlay val="0"/>
    </c:legend>
    <c:plotVisOnly val="1"/>
    <c:dispBlanksAs val="gap"/>
    <c:showDLblsOverMax val="0"/>
  </c:chart>
  <c:printSettings>
    <c:headerFooter/>
    <c:pageMargins b="0.750000000000004" l="0.70000000000000095" r="0.70000000000000095" t="0.750000000000004"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33339</xdr:colOff>
      <xdr:row>10</xdr:row>
      <xdr:rowOff>157163</xdr:rowOff>
    </xdr:from>
    <xdr:to>
      <xdr:col>15</xdr:col>
      <xdr:colOff>233362</xdr:colOff>
      <xdr:row>37</xdr:row>
      <xdr:rowOff>128588</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504825</xdr:colOff>
      <xdr:row>0</xdr:row>
      <xdr:rowOff>119062</xdr:rowOff>
    </xdr:from>
    <xdr:to>
      <xdr:col>16</xdr:col>
      <xdr:colOff>200025</xdr:colOff>
      <xdr:row>16</xdr:row>
      <xdr:rowOff>90487</xdr:rowOff>
    </xdr:to>
    <xdr:graphicFrame macro="">
      <xdr:nvGraphicFramePr>
        <xdr:cNvPr id="2" name="Chart 1">
          <a:extLst>
            <a:ext uri="{FF2B5EF4-FFF2-40B4-BE49-F238E27FC236}">
              <a16:creationId xmlns:a16="http://schemas.microsoft.com/office/drawing/2014/main" id="{F86BF2E4-8448-4542-B6FA-04F8BADE2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361950</xdr:colOff>
      <xdr:row>19</xdr:row>
      <xdr:rowOff>14287</xdr:rowOff>
    </xdr:from>
    <xdr:to>
      <xdr:col>16</xdr:col>
      <xdr:colOff>57150</xdr:colOff>
      <xdr:row>33</xdr:row>
      <xdr:rowOff>119062</xdr:rowOff>
    </xdr:to>
    <xdr:graphicFrame macro="">
      <xdr:nvGraphicFramePr>
        <xdr:cNvPr id="3" name="Chart 2">
          <a:extLst>
            <a:ext uri="{FF2B5EF4-FFF2-40B4-BE49-F238E27FC236}">
              <a16:creationId xmlns:a16="http://schemas.microsoft.com/office/drawing/2014/main" id="{D50F9A0B-7088-4E67-B579-532807BE6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47625</xdr:colOff>
      <xdr:row>35</xdr:row>
      <xdr:rowOff>4762</xdr:rowOff>
    </xdr:from>
    <xdr:to>
      <xdr:col>17</xdr:col>
      <xdr:colOff>228600</xdr:colOff>
      <xdr:row>55</xdr:row>
      <xdr:rowOff>95250</xdr:rowOff>
    </xdr:to>
    <xdr:graphicFrame macro="">
      <xdr:nvGraphicFramePr>
        <xdr:cNvPr id="4" name="Chart 3">
          <a:extLst>
            <a:ext uri="{FF2B5EF4-FFF2-40B4-BE49-F238E27FC236}">
              <a16:creationId xmlns:a16="http://schemas.microsoft.com/office/drawing/2014/main" id="{BCA58C7C-9E24-4B42-A159-8E404A9CC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609600</xdr:colOff>
      <xdr:row>4</xdr:row>
      <xdr:rowOff>0</xdr:rowOff>
    </xdr:from>
    <xdr:to>
      <xdr:col>18</xdr:col>
      <xdr:colOff>12700</xdr:colOff>
      <xdr:row>29</xdr:row>
      <xdr:rowOff>152400</xdr:rowOff>
    </xdr:to>
    <xdr:graphicFrame macro="">
      <xdr:nvGraphicFramePr>
        <xdr:cNvPr id="1025" name="Chart 1">
          <a:extLst>
            <a:ext uri="{FF2B5EF4-FFF2-40B4-BE49-F238E27FC236}">
              <a16:creationId xmlns:a16="http://schemas.microsoft.com/office/drawing/2014/main" id="{00000000-0008-0000-01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65</xdr:row>
      <xdr:rowOff>28575</xdr:rowOff>
    </xdr:from>
    <xdr:to>
      <xdr:col>17</xdr:col>
      <xdr:colOff>171450</xdr:colOff>
      <xdr:row>86</xdr:row>
      <xdr:rowOff>9525</xdr:rowOff>
    </xdr:to>
    <xdr:graphicFrame macro="">
      <xdr:nvGraphicFramePr>
        <xdr:cNvPr id="1026" name="Chart 1">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2404</xdr:colOff>
      <xdr:row>90</xdr:row>
      <xdr:rowOff>26706</xdr:rowOff>
    </xdr:from>
    <xdr:to>
      <xdr:col>16</xdr:col>
      <xdr:colOff>2403</xdr:colOff>
      <xdr:row>111</xdr:row>
      <xdr:rowOff>83856</xdr:rowOff>
    </xdr:to>
    <xdr:graphicFrame macro="">
      <xdr:nvGraphicFramePr>
        <xdr:cNvPr id="1027" name="Chart 1">
          <a:extLst>
            <a:ext uri="{FF2B5EF4-FFF2-40B4-BE49-F238E27FC236}">
              <a16:creationId xmlns:a16="http://schemas.microsoft.com/office/drawing/2014/main" id="{00000000-0008-0000-01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116</xdr:row>
      <xdr:rowOff>0</xdr:rowOff>
    </xdr:from>
    <xdr:to>
      <xdr:col>4</xdr:col>
      <xdr:colOff>9525</xdr:colOff>
      <xdr:row>116</xdr:row>
      <xdr:rowOff>9525</xdr:rowOff>
    </xdr:to>
    <xdr:sp macro="" textlink="">
      <xdr:nvSpPr>
        <xdr:cNvPr id="2" name="AutoShape 1" descr="http://us.mc594.mail.yahoo.com/mc/mail?cmd=cookie.setnonjs&amp;.rand=672441238&amp;mcrumb=O8cGBlnemJS">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438400" y="13477875"/>
          <a:ext cx="9525" cy="9525"/>
        </a:xfrm>
        <a:prstGeom prst="rect">
          <a:avLst/>
        </a:prstGeom>
        <a:noFill/>
      </xdr:spPr>
    </xdr:sp>
    <xdr:clientData/>
  </xdr:twoCellAnchor>
  <xdr:twoCellAnchor>
    <xdr:from>
      <xdr:col>3</xdr:col>
      <xdr:colOff>25400</xdr:colOff>
      <xdr:row>116</xdr:row>
      <xdr:rowOff>35608</xdr:rowOff>
    </xdr:from>
    <xdr:to>
      <xdr:col>16</xdr:col>
      <xdr:colOff>2403</xdr:colOff>
      <xdr:row>135</xdr:row>
      <xdr:rowOff>48308</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36</xdr:row>
      <xdr:rowOff>0</xdr:rowOff>
    </xdr:from>
    <xdr:to>
      <xdr:col>18</xdr:col>
      <xdr:colOff>26231</xdr:colOff>
      <xdr:row>60</xdr:row>
      <xdr:rowOff>93469</xdr:rowOff>
    </xdr:to>
    <xdr:graphicFrame macro="">
      <xdr:nvGraphicFramePr>
        <xdr:cNvPr id="7" name="Chart 1">
          <a:extLst>
            <a:ext uri="{FF2B5EF4-FFF2-40B4-BE49-F238E27FC236}">
              <a16:creationId xmlns:a16="http://schemas.microsoft.com/office/drawing/2014/main" id="{24EC4FCC-0515-489F-9C33-FCD814E0A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578621</xdr:colOff>
      <xdr:row>138</xdr:row>
      <xdr:rowOff>62314</xdr:rowOff>
    </xdr:from>
    <xdr:to>
      <xdr:col>15</xdr:col>
      <xdr:colOff>555625</xdr:colOff>
      <xdr:row>157</xdr:row>
      <xdr:rowOff>3799</xdr:rowOff>
    </xdr:to>
    <xdr:graphicFrame macro="">
      <xdr:nvGraphicFramePr>
        <xdr:cNvPr id="8" name="Chart 7">
          <a:extLst>
            <a:ext uri="{FF2B5EF4-FFF2-40B4-BE49-F238E27FC236}">
              <a16:creationId xmlns:a16="http://schemas.microsoft.com/office/drawing/2014/main" id="{E75C6C70-AD1F-457D-9C13-FB3B77598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162</xdr:row>
      <xdr:rowOff>0</xdr:rowOff>
    </xdr:from>
    <xdr:to>
      <xdr:col>18</xdr:col>
      <xdr:colOff>313909</xdr:colOff>
      <xdr:row>188</xdr:row>
      <xdr:rowOff>36444</xdr:rowOff>
    </xdr:to>
    <xdr:graphicFrame macro="">
      <xdr:nvGraphicFramePr>
        <xdr:cNvPr id="11" name="Chart 10">
          <a:extLst>
            <a:ext uri="{FF2B5EF4-FFF2-40B4-BE49-F238E27FC236}">
              <a16:creationId xmlns:a16="http://schemas.microsoft.com/office/drawing/2014/main" id="{72A56CCB-BCD0-422C-A789-C7A064ECD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71449</xdr:rowOff>
    </xdr:from>
    <xdr:to>
      <xdr:col>13</xdr:col>
      <xdr:colOff>601981</xdr:colOff>
      <xdr:row>50</xdr:row>
      <xdr:rowOff>26177</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59</xdr:row>
      <xdr:rowOff>71449</xdr:rowOff>
    </xdr:from>
    <xdr:to>
      <xdr:col>13</xdr:col>
      <xdr:colOff>601981</xdr:colOff>
      <xdr:row>80</xdr:row>
      <xdr:rowOff>26177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B6B81C-4757-4044-AA23-CF03E9AFE6F2}" name="Table1" displayName="Table1" ref="A1:B13" totalsRowShown="0" dataDxfId="2">
  <autoFilter ref="A1:B13" xr:uid="{E5B6B81C-4757-4044-AA23-CF03E9AFE6F2}"/>
  <tableColumns count="2">
    <tableColumn id="1" xr3:uid="{B7AA4B76-0BAE-48F8-8B86-7D900E372FD7}" name="Question" dataDxfId="1"/>
    <tableColumn id="2" xr3:uid="{40675EE1-A3E1-4F38-A729-08A49E8BFEB9}" name="Answer" dataDxfId="0"/>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
  <sheetViews>
    <sheetView workbookViewId="0">
      <selection activeCell="Y10" sqref="Y10"/>
    </sheetView>
  </sheetViews>
  <sheetFormatPr defaultColWidth="8.7109375" defaultRowHeight="12.75" x14ac:dyDescent="0.2"/>
  <cols>
    <col min="1" max="1" width="10.140625" bestFit="1" customWidth="1"/>
  </cols>
  <sheetData>
    <row r="1" spans="1:12" x14ac:dyDescent="0.2">
      <c r="B1" t="s">
        <v>0</v>
      </c>
      <c r="C1" t="s">
        <v>1</v>
      </c>
      <c r="D1" t="s">
        <v>2</v>
      </c>
      <c r="E1" t="s">
        <v>3</v>
      </c>
      <c r="F1" t="s">
        <v>4</v>
      </c>
      <c r="G1" t="s">
        <v>5</v>
      </c>
      <c r="H1" t="s">
        <v>6</v>
      </c>
      <c r="I1" t="s">
        <v>7</v>
      </c>
      <c r="J1" t="s">
        <v>8</v>
      </c>
      <c r="K1" t="s">
        <v>9</v>
      </c>
      <c r="L1" t="s">
        <v>10</v>
      </c>
    </row>
    <row r="2" spans="1:12" x14ac:dyDescent="0.2">
      <c r="A2" t="s">
        <v>11</v>
      </c>
      <c r="B2" s="16"/>
      <c r="C2" s="16"/>
      <c r="D2" s="16"/>
      <c r="E2" s="16"/>
      <c r="F2" s="16"/>
      <c r="G2" s="16"/>
      <c r="H2" s="16"/>
      <c r="I2" s="16"/>
      <c r="J2" s="16"/>
      <c r="K2" s="16"/>
      <c r="L2" s="16"/>
    </row>
    <row r="3" spans="1:12" x14ac:dyDescent="0.2">
      <c r="A3" t="s">
        <v>12</v>
      </c>
      <c r="B3" s="68"/>
      <c r="C3" s="68"/>
      <c r="D3" s="68"/>
      <c r="E3" s="68"/>
      <c r="F3" s="68"/>
      <c r="G3" s="68"/>
      <c r="H3" s="68"/>
      <c r="I3" s="68"/>
      <c r="J3" s="68"/>
      <c r="K3" s="68"/>
      <c r="L3" s="68"/>
    </row>
    <row r="5" spans="1:12" ht="18" customHeight="1" x14ac:dyDescent="0.2">
      <c r="A5" s="155" t="s">
        <v>13</v>
      </c>
      <c r="B5" s="138"/>
      <c r="C5" s="138"/>
      <c r="D5" s="138"/>
      <c r="E5" s="138"/>
      <c r="F5" s="138"/>
      <c r="G5" s="138"/>
      <c r="H5" s="138"/>
      <c r="I5" s="138"/>
      <c r="J5" s="138"/>
      <c r="K5" s="138"/>
      <c r="L5" s="138"/>
    </row>
    <row r="6" spans="1:12" x14ac:dyDescent="0.2">
      <c r="A6" s="154" t="s">
        <v>14</v>
      </c>
      <c r="B6" s="138"/>
      <c r="C6" s="138"/>
      <c r="D6" s="138"/>
      <c r="E6" s="138"/>
      <c r="F6" s="138"/>
      <c r="G6" s="138"/>
      <c r="H6" s="138"/>
      <c r="I6" s="138"/>
      <c r="J6" s="138"/>
      <c r="K6" s="138"/>
      <c r="L6" s="138"/>
    </row>
    <row r="7" spans="1:12" x14ac:dyDescent="0.2">
      <c r="A7" s="154" t="s">
        <v>15</v>
      </c>
      <c r="B7" s="138"/>
      <c r="C7" s="138"/>
      <c r="D7" s="138"/>
      <c r="E7" s="138"/>
      <c r="F7" s="138"/>
      <c r="G7" s="138"/>
      <c r="H7" s="138"/>
      <c r="I7" s="138"/>
      <c r="J7" s="138"/>
      <c r="K7" s="138"/>
      <c r="L7" s="138"/>
    </row>
    <row r="8" spans="1:12" x14ac:dyDescent="0.2">
      <c r="A8" s="154" t="s">
        <v>16</v>
      </c>
      <c r="B8" s="138"/>
      <c r="C8" s="138"/>
      <c r="D8" s="138"/>
      <c r="E8" s="138"/>
      <c r="F8" s="138"/>
      <c r="G8" s="138"/>
      <c r="H8" s="138"/>
      <c r="I8" s="138"/>
      <c r="J8" s="138"/>
      <c r="K8" s="138"/>
      <c r="L8" s="138"/>
    </row>
    <row r="9" spans="1:12" x14ac:dyDescent="0.2">
      <c r="A9" s="154" t="s">
        <v>17</v>
      </c>
      <c r="B9" s="138"/>
      <c r="C9" s="138"/>
      <c r="D9" s="138"/>
      <c r="E9" s="138"/>
      <c r="F9" s="138"/>
      <c r="G9" s="138"/>
      <c r="H9" s="138"/>
      <c r="I9" s="138"/>
      <c r="J9" s="138"/>
      <c r="K9" s="138"/>
      <c r="L9" s="138"/>
    </row>
    <row r="10" spans="1:12" x14ac:dyDescent="0.2">
      <c r="A10" s="154" t="s">
        <v>18</v>
      </c>
      <c r="B10" s="138"/>
      <c r="C10" s="138"/>
      <c r="D10" s="138"/>
      <c r="E10" s="138"/>
      <c r="F10" s="138"/>
      <c r="G10" s="138"/>
      <c r="H10" s="138"/>
      <c r="I10" s="138"/>
      <c r="J10" s="138"/>
      <c r="K10" s="138"/>
      <c r="L10" s="138"/>
    </row>
  </sheetData>
  <pageMargins left="0.7" right="0.7" top="0.75" bottom="0.75" header="0.3" footer="0.3"/>
  <pageSetup orientation="portrait"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4790-A065-41C0-B398-99FF68DC0084}">
  <dimension ref="A1:H59"/>
  <sheetViews>
    <sheetView workbookViewId="0">
      <selection activeCell="C18" sqref="C18"/>
    </sheetView>
  </sheetViews>
  <sheetFormatPr defaultRowHeight="12.75" x14ac:dyDescent="0.2"/>
  <cols>
    <col min="2" max="2" width="12.5703125" customWidth="1"/>
    <col min="6" max="6" width="77.85546875" bestFit="1" customWidth="1"/>
    <col min="8" max="8" width="11.140625" customWidth="1"/>
  </cols>
  <sheetData>
    <row r="1" spans="1:8" x14ac:dyDescent="0.2">
      <c r="A1" s="57" t="s">
        <v>19</v>
      </c>
    </row>
    <row r="2" spans="1:8" x14ac:dyDescent="0.2">
      <c r="C2" s="57" t="s">
        <v>20</v>
      </c>
      <c r="D2" s="57" t="s">
        <v>21</v>
      </c>
    </row>
    <row r="3" spans="1:8" x14ac:dyDescent="0.2">
      <c r="B3" s="139">
        <v>1</v>
      </c>
      <c r="C3" s="139"/>
      <c r="D3" s="139"/>
      <c r="G3" s="57" t="s">
        <v>22</v>
      </c>
      <c r="H3" s="57" t="s">
        <v>21</v>
      </c>
    </row>
    <row r="4" spans="1:8" x14ac:dyDescent="0.2">
      <c r="B4" s="139">
        <v>2</v>
      </c>
      <c r="C4" s="139"/>
      <c r="D4" s="139"/>
      <c r="F4" t="s">
        <v>23</v>
      </c>
      <c r="G4">
        <f>SUM(C3:C18)</f>
        <v>0</v>
      </c>
      <c r="H4">
        <f>SUM(D3:D18)</f>
        <v>0</v>
      </c>
    </row>
    <row r="5" spans="1:8" x14ac:dyDescent="0.2">
      <c r="B5" s="140">
        <v>3</v>
      </c>
      <c r="C5" s="140"/>
      <c r="D5" s="140"/>
      <c r="F5" t="s">
        <v>24</v>
      </c>
      <c r="G5" t="e">
        <f>AVERAGE(C3:C18)</f>
        <v>#DIV/0!</v>
      </c>
      <c r="H5" t="e">
        <f>AVERAGE(D3:D18)</f>
        <v>#DIV/0!</v>
      </c>
    </row>
    <row r="6" spans="1:8" x14ac:dyDescent="0.2">
      <c r="B6" s="140">
        <v>4</v>
      </c>
      <c r="C6" s="140"/>
      <c r="D6" s="140"/>
    </row>
    <row r="7" spans="1:8" ht="15.75" x14ac:dyDescent="0.2">
      <c r="B7" s="141">
        <v>5</v>
      </c>
      <c r="C7" s="141"/>
      <c r="D7" s="141"/>
      <c r="F7" s="142" t="s">
        <v>25</v>
      </c>
    </row>
    <row r="8" spans="1:8" ht="15" x14ac:dyDescent="0.2">
      <c r="B8" s="143">
        <v>6</v>
      </c>
      <c r="C8" s="143"/>
      <c r="D8" s="143"/>
      <c r="F8" s="144"/>
    </row>
    <row r="9" spans="1:8" ht="15" x14ac:dyDescent="0.2">
      <c r="B9" s="141">
        <v>7</v>
      </c>
      <c r="C9" s="141"/>
      <c r="D9" s="141"/>
      <c r="F9" s="145" t="s">
        <v>26</v>
      </c>
      <c r="G9" s="139" t="e">
        <f>AVERAGE(C3:C4)</f>
        <v>#DIV/0!</v>
      </c>
      <c r="H9" s="139" t="e">
        <f>AVERAGE(D3:D4)</f>
        <v>#DIV/0!</v>
      </c>
    </row>
    <row r="10" spans="1:8" ht="15" x14ac:dyDescent="0.2">
      <c r="B10" s="140">
        <v>8</v>
      </c>
      <c r="C10" s="140"/>
      <c r="D10" s="140"/>
      <c r="F10" s="146" t="s">
        <v>27</v>
      </c>
      <c r="G10" s="141" t="e">
        <f>AVERAGE(C7, C9, C11, C14, C18)</f>
        <v>#DIV/0!</v>
      </c>
      <c r="H10" s="141" t="e">
        <f>AVERAGE(D7, D9, D11, D14, D18)</f>
        <v>#DIV/0!</v>
      </c>
    </row>
    <row r="11" spans="1:8" ht="15" x14ac:dyDescent="0.2">
      <c r="B11" s="141">
        <v>9</v>
      </c>
      <c r="C11" s="141"/>
      <c r="D11" s="141"/>
      <c r="F11" s="147" t="s">
        <v>28</v>
      </c>
      <c r="G11" s="140" t="e">
        <f>AVERAGE(C5, C6, C10, C12, C13, C16)</f>
        <v>#DIV/0!</v>
      </c>
      <c r="H11" s="140" t="e">
        <f>AVERAGE(D5, D6, D10, D12, D13, D16)</f>
        <v>#DIV/0!</v>
      </c>
    </row>
    <row r="12" spans="1:8" ht="15" x14ac:dyDescent="0.2">
      <c r="B12" s="140">
        <v>10</v>
      </c>
      <c r="C12" s="140"/>
      <c r="D12" s="140"/>
      <c r="F12" s="148" t="s">
        <v>29</v>
      </c>
      <c r="G12" s="143" t="e">
        <f>AVERAGE(C8, C15, C17)</f>
        <v>#DIV/0!</v>
      </c>
      <c r="H12" s="143" t="e">
        <f>AVERAGE(D8, D15, D17)</f>
        <v>#DIV/0!</v>
      </c>
    </row>
    <row r="13" spans="1:8" x14ac:dyDescent="0.2">
      <c r="B13" s="140">
        <v>11</v>
      </c>
      <c r="C13" s="140"/>
      <c r="D13" s="140"/>
    </row>
    <row r="14" spans="1:8" x14ac:dyDescent="0.2">
      <c r="B14" s="141">
        <v>12</v>
      </c>
      <c r="C14" s="141"/>
      <c r="D14" s="141"/>
    </row>
    <row r="15" spans="1:8" x14ac:dyDescent="0.2">
      <c r="B15" s="143">
        <v>13</v>
      </c>
      <c r="C15" s="143"/>
      <c r="D15" s="143"/>
    </row>
    <row r="16" spans="1:8" x14ac:dyDescent="0.2">
      <c r="B16" s="140">
        <v>14</v>
      </c>
      <c r="C16" s="140"/>
      <c r="D16" s="140"/>
    </row>
    <row r="17" spans="1:4" x14ac:dyDescent="0.2">
      <c r="B17" s="143">
        <v>15</v>
      </c>
      <c r="C17" s="143"/>
      <c r="D17" s="143"/>
    </row>
    <row r="18" spans="1:4" x14ac:dyDescent="0.2">
      <c r="B18" s="141">
        <v>16</v>
      </c>
      <c r="C18" s="141"/>
      <c r="D18" s="141"/>
    </row>
    <row r="21" spans="1:4" ht="15" x14ac:dyDescent="0.2">
      <c r="A21" s="145" t="s">
        <v>26</v>
      </c>
    </row>
    <row r="22" spans="1:4" ht="15" x14ac:dyDescent="0.2">
      <c r="A22" s="149" t="s">
        <v>30</v>
      </c>
    </row>
    <row r="23" spans="1:4" ht="15" x14ac:dyDescent="0.2">
      <c r="A23" s="149" t="s">
        <v>31</v>
      </c>
    </row>
    <row r="24" spans="1:4" ht="15" x14ac:dyDescent="0.2">
      <c r="A24" s="150"/>
    </row>
    <row r="25" spans="1:4" ht="15" x14ac:dyDescent="0.2">
      <c r="A25" s="146" t="s">
        <v>27</v>
      </c>
    </row>
    <row r="26" spans="1:4" ht="15" x14ac:dyDescent="0.2">
      <c r="A26" s="151" t="s">
        <v>32</v>
      </c>
    </row>
    <row r="27" spans="1:4" ht="15" x14ac:dyDescent="0.2">
      <c r="A27" s="151" t="s">
        <v>33</v>
      </c>
    </row>
    <row r="28" spans="1:4" ht="15" x14ac:dyDescent="0.2">
      <c r="A28" s="151" t="s">
        <v>34</v>
      </c>
    </row>
    <row r="29" spans="1:4" ht="15" x14ac:dyDescent="0.2">
      <c r="A29" s="151" t="s">
        <v>35</v>
      </c>
    </row>
    <row r="30" spans="1:4" ht="15" x14ac:dyDescent="0.2">
      <c r="A30" s="151" t="s">
        <v>36</v>
      </c>
    </row>
    <row r="31" spans="1:4" ht="15" x14ac:dyDescent="0.2">
      <c r="A31" s="150"/>
    </row>
    <row r="32" spans="1:4" ht="15" x14ac:dyDescent="0.2">
      <c r="A32" s="147" t="s">
        <v>28</v>
      </c>
    </row>
    <row r="33" spans="1:1" ht="15" x14ac:dyDescent="0.2">
      <c r="A33" s="152" t="s">
        <v>37</v>
      </c>
    </row>
    <row r="34" spans="1:1" ht="15" x14ac:dyDescent="0.2">
      <c r="A34" s="152" t="s">
        <v>38</v>
      </c>
    </row>
    <row r="35" spans="1:1" ht="15" x14ac:dyDescent="0.2">
      <c r="A35" s="152" t="s">
        <v>39</v>
      </c>
    </row>
    <row r="36" spans="1:1" ht="15" x14ac:dyDescent="0.2">
      <c r="A36" s="152" t="s">
        <v>40</v>
      </c>
    </row>
    <row r="37" spans="1:1" ht="15" x14ac:dyDescent="0.2">
      <c r="A37" s="152" t="s">
        <v>41</v>
      </c>
    </row>
    <row r="38" spans="1:1" ht="15" x14ac:dyDescent="0.2">
      <c r="A38" s="152" t="s">
        <v>42</v>
      </c>
    </row>
    <row r="39" spans="1:1" ht="15" x14ac:dyDescent="0.2">
      <c r="A39" s="150"/>
    </row>
    <row r="40" spans="1:1" ht="15" x14ac:dyDescent="0.2">
      <c r="A40" s="148" t="s">
        <v>29</v>
      </c>
    </row>
    <row r="41" spans="1:1" ht="15" x14ac:dyDescent="0.2">
      <c r="A41" s="153" t="s">
        <v>43</v>
      </c>
    </row>
    <row r="42" spans="1:1" ht="15" x14ac:dyDescent="0.2">
      <c r="A42" s="153" t="s">
        <v>44</v>
      </c>
    </row>
    <row r="43" spans="1:1" ht="15" x14ac:dyDescent="0.2">
      <c r="A43" s="153" t="s">
        <v>45</v>
      </c>
    </row>
    <row r="49" spans="1:1" x14ac:dyDescent="0.2">
      <c r="A49" t="s">
        <v>46</v>
      </c>
    </row>
    <row r="51" spans="1:1" x14ac:dyDescent="0.2">
      <c r="A51" t="s">
        <v>47</v>
      </c>
    </row>
    <row r="53" spans="1:1" x14ac:dyDescent="0.2">
      <c r="A53" t="s">
        <v>48</v>
      </c>
    </row>
    <row r="55" spans="1:1" x14ac:dyDescent="0.2">
      <c r="A55" t="s">
        <v>49</v>
      </c>
    </row>
    <row r="57" spans="1:1" x14ac:dyDescent="0.2">
      <c r="A57" t="s">
        <v>50</v>
      </c>
    </row>
    <row r="59" spans="1:1" x14ac:dyDescent="0.2">
      <c r="A59" t="s">
        <v>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55AF-E2E1-4667-A159-B18123FF7F86}">
  <dimension ref="A1:O34"/>
  <sheetViews>
    <sheetView tabSelected="1" workbookViewId="0">
      <selection activeCell="C2" sqref="C2"/>
    </sheetView>
  </sheetViews>
  <sheetFormatPr defaultRowHeight="16.5" customHeight="1" x14ac:dyDescent="0.2"/>
  <cols>
    <col min="1" max="1" width="7.42578125" style="176" customWidth="1"/>
    <col min="2" max="2" width="31.5703125" style="177" customWidth="1"/>
    <col min="3" max="3" width="10.28515625" style="177" customWidth="1"/>
    <col min="4" max="10" width="9.140625" style="177"/>
    <col min="11" max="15" width="14.28515625" style="176" customWidth="1"/>
    <col min="16" max="16384" width="9.140625" style="177"/>
  </cols>
  <sheetData>
    <row r="1" spans="1:15" ht="16.5" customHeight="1" x14ac:dyDescent="0.2">
      <c r="A1" s="177"/>
      <c r="B1" s="185" t="s">
        <v>11</v>
      </c>
      <c r="C1" s="183" t="s">
        <v>52</v>
      </c>
      <c r="D1" s="184" t="s">
        <v>53</v>
      </c>
      <c r="E1" s="184" t="s">
        <v>54</v>
      </c>
      <c r="F1" s="184" t="s">
        <v>55</v>
      </c>
      <c r="G1" s="184" t="s">
        <v>56</v>
      </c>
      <c r="H1" s="184" t="s">
        <v>57</v>
      </c>
      <c r="I1" s="184" t="s">
        <v>58</v>
      </c>
      <c r="K1" s="176">
        <v>0</v>
      </c>
      <c r="L1" s="176">
        <v>1</v>
      </c>
      <c r="M1" s="176">
        <v>2</v>
      </c>
      <c r="N1" s="176">
        <v>3</v>
      </c>
      <c r="O1" s="176">
        <v>4</v>
      </c>
    </row>
    <row r="2" spans="1:15" ht="16.5" customHeight="1" x14ac:dyDescent="0.2">
      <c r="A2" s="178">
        <v>1</v>
      </c>
      <c r="B2" s="180" t="s">
        <v>59</v>
      </c>
      <c r="C2" s="180"/>
      <c r="D2" s="180" t="s">
        <v>60</v>
      </c>
      <c r="E2" s="180"/>
      <c r="F2" s="180"/>
      <c r="G2" s="180" t="s">
        <v>60</v>
      </c>
      <c r="H2" s="180"/>
      <c r="I2" s="180"/>
      <c r="K2" s="179" t="s">
        <v>61</v>
      </c>
      <c r="L2" s="179" t="s">
        <v>62</v>
      </c>
      <c r="M2" s="179" t="s">
        <v>63</v>
      </c>
      <c r="N2" s="179" t="s">
        <v>64</v>
      </c>
      <c r="O2" s="179" t="s">
        <v>65</v>
      </c>
    </row>
    <row r="3" spans="1:15" ht="16.5" customHeight="1" x14ac:dyDescent="0.2">
      <c r="A3" s="178">
        <v>2</v>
      </c>
      <c r="B3" s="180" t="s">
        <v>66</v>
      </c>
      <c r="C3" s="180"/>
      <c r="D3" s="180" t="s">
        <v>60</v>
      </c>
      <c r="E3" s="180"/>
      <c r="F3" s="180"/>
      <c r="G3" s="180"/>
      <c r="H3" s="180"/>
      <c r="I3" s="180"/>
      <c r="K3" s="179" t="s">
        <v>61</v>
      </c>
      <c r="L3" s="179" t="s">
        <v>62</v>
      </c>
      <c r="M3" s="179" t="s">
        <v>63</v>
      </c>
      <c r="N3" s="179" t="s">
        <v>64</v>
      </c>
      <c r="O3" s="179" t="s">
        <v>65</v>
      </c>
    </row>
    <row r="4" spans="1:15" ht="16.5" customHeight="1" x14ac:dyDescent="0.2">
      <c r="A4" s="178">
        <v>3</v>
      </c>
      <c r="B4" s="180" t="s">
        <v>67</v>
      </c>
      <c r="C4" s="180"/>
      <c r="D4" s="180" t="s">
        <v>60</v>
      </c>
      <c r="E4" s="180"/>
      <c r="F4" s="180"/>
      <c r="G4" s="180"/>
      <c r="H4" s="180"/>
      <c r="I4" s="180"/>
      <c r="K4" s="179" t="s">
        <v>61</v>
      </c>
      <c r="L4" s="179" t="s">
        <v>62</v>
      </c>
      <c r="M4" s="179" t="s">
        <v>63</v>
      </c>
      <c r="N4" s="179" t="s">
        <v>64</v>
      </c>
      <c r="O4" s="179" t="s">
        <v>65</v>
      </c>
    </row>
    <row r="5" spans="1:15" ht="16.5" customHeight="1" x14ac:dyDescent="0.2">
      <c r="A5" s="178">
        <v>4</v>
      </c>
      <c r="B5" s="180" t="s">
        <v>68</v>
      </c>
      <c r="C5" s="180"/>
      <c r="D5" s="180" t="s">
        <v>60</v>
      </c>
      <c r="E5" s="180"/>
      <c r="F5" s="180"/>
      <c r="G5" s="180"/>
      <c r="H5" s="180"/>
      <c r="I5" s="180"/>
      <c r="K5" s="179" t="s">
        <v>69</v>
      </c>
      <c r="L5" s="179" t="s">
        <v>70</v>
      </c>
      <c r="M5" s="179" t="s">
        <v>71</v>
      </c>
      <c r="N5" s="179" t="s">
        <v>72</v>
      </c>
      <c r="O5" s="179" t="s">
        <v>73</v>
      </c>
    </row>
    <row r="6" spans="1:15" ht="16.5" customHeight="1" x14ac:dyDescent="0.2">
      <c r="A6" s="178">
        <v>5</v>
      </c>
      <c r="B6" s="180" t="s">
        <v>74</v>
      </c>
      <c r="C6" s="180"/>
      <c r="D6" s="180" t="s">
        <v>60</v>
      </c>
      <c r="E6" s="180"/>
      <c r="F6" s="180"/>
      <c r="G6" s="180"/>
      <c r="H6" s="180"/>
      <c r="I6" s="180"/>
      <c r="K6" s="179" t="s">
        <v>75</v>
      </c>
      <c r="L6" s="179" t="s">
        <v>76</v>
      </c>
      <c r="M6" s="179" t="s">
        <v>77</v>
      </c>
      <c r="N6" s="179" t="s">
        <v>78</v>
      </c>
      <c r="O6" s="179" t="s">
        <v>79</v>
      </c>
    </row>
    <row r="7" spans="1:15" ht="16.5" customHeight="1" x14ac:dyDescent="0.2">
      <c r="A7" s="178">
        <v>6</v>
      </c>
      <c r="B7" s="180" t="s">
        <v>80</v>
      </c>
      <c r="C7" s="180"/>
      <c r="D7" s="180" t="s">
        <v>60</v>
      </c>
      <c r="E7" s="180"/>
      <c r="F7" s="180"/>
      <c r="G7" s="180"/>
      <c r="H7" s="180"/>
      <c r="I7" s="180"/>
      <c r="K7" s="179" t="s">
        <v>81</v>
      </c>
      <c r="L7" s="179" t="s">
        <v>76</v>
      </c>
      <c r="M7" s="179" t="s">
        <v>77</v>
      </c>
      <c r="N7" s="179" t="s">
        <v>78</v>
      </c>
      <c r="O7" s="179" t="s">
        <v>82</v>
      </c>
    </row>
    <row r="8" spans="1:15" ht="16.5" customHeight="1" x14ac:dyDescent="0.2">
      <c r="A8" s="178">
        <v>7</v>
      </c>
      <c r="B8" s="180" t="s">
        <v>83</v>
      </c>
      <c r="C8" s="180"/>
      <c r="D8" s="180" t="s">
        <v>60</v>
      </c>
      <c r="E8" s="180"/>
      <c r="F8" s="180"/>
      <c r="G8" s="180"/>
      <c r="H8" s="180"/>
      <c r="I8" s="180"/>
      <c r="K8" s="179" t="s">
        <v>84</v>
      </c>
      <c r="L8" s="179" t="s">
        <v>76</v>
      </c>
      <c r="M8" s="179" t="s">
        <v>77</v>
      </c>
      <c r="N8" s="179" t="s">
        <v>78</v>
      </c>
      <c r="O8" s="179" t="s">
        <v>85</v>
      </c>
    </row>
    <row r="9" spans="1:15" ht="16.5" customHeight="1" x14ac:dyDescent="0.2">
      <c r="C9" s="177">
        <f t="shared" ref="C9:H9" si="0">SUM(C2:C8)</f>
        <v>0</v>
      </c>
      <c r="D9" s="177">
        <f t="shared" si="0"/>
        <v>0</v>
      </c>
      <c r="E9" s="177">
        <f t="shared" si="0"/>
        <v>0</v>
      </c>
      <c r="F9" s="177">
        <f t="shared" si="0"/>
        <v>0</v>
      </c>
      <c r="G9" s="177">
        <f t="shared" si="0"/>
        <v>0</v>
      </c>
      <c r="H9" s="177">
        <f t="shared" si="0"/>
        <v>0</v>
      </c>
      <c r="I9" s="177">
        <f>SUM(I2:I8)</f>
        <v>0</v>
      </c>
    </row>
    <row r="13" spans="1:15" ht="16.5" customHeight="1" x14ac:dyDescent="0.2">
      <c r="A13" s="186" t="s">
        <v>60</v>
      </c>
      <c r="B13" s="181" t="s">
        <v>86</v>
      </c>
      <c r="C13" s="181" t="s">
        <v>52</v>
      </c>
      <c r="D13" s="182" t="s">
        <v>53</v>
      </c>
      <c r="E13" s="182" t="s">
        <v>54</v>
      </c>
      <c r="F13" s="182" t="s">
        <v>55</v>
      </c>
      <c r="G13" s="182" t="s">
        <v>56</v>
      </c>
      <c r="H13" s="182" t="s">
        <v>57</v>
      </c>
      <c r="I13" s="182" t="s">
        <v>58</v>
      </c>
      <c r="K13" s="176">
        <v>1</v>
      </c>
      <c r="L13" s="176">
        <v>2</v>
      </c>
      <c r="M13" s="176">
        <v>3</v>
      </c>
      <c r="N13" s="176">
        <v>4</v>
      </c>
      <c r="O13" s="176">
        <v>5</v>
      </c>
    </row>
    <row r="14" spans="1:15" ht="16.5" customHeight="1" x14ac:dyDescent="0.2">
      <c r="A14" s="178">
        <v>1</v>
      </c>
      <c r="B14" s="180" t="s">
        <v>87</v>
      </c>
      <c r="C14" s="180"/>
      <c r="D14" s="180" t="s">
        <v>60</v>
      </c>
      <c r="E14" s="180"/>
      <c r="F14" s="180"/>
      <c r="G14" s="180"/>
      <c r="H14" s="180"/>
      <c r="I14" s="180"/>
      <c r="K14" s="179" t="s">
        <v>88</v>
      </c>
      <c r="L14" s="179" t="s">
        <v>89</v>
      </c>
      <c r="M14" s="179" t="s">
        <v>90</v>
      </c>
      <c r="N14" s="179" t="s">
        <v>91</v>
      </c>
      <c r="O14" s="179" t="s">
        <v>92</v>
      </c>
    </row>
    <row r="15" spans="1:15" ht="16.5" customHeight="1" x14ac:dyDescent="0.2">
      <c r="A15" s="178">
        <v>2</v>
      </c>
      <c r="B15" s="180" t="s">
        <v>93</v>
      </c>
      <c r="C15" s="180"/>
      <c r="D15" s="180" t="s">
        <v>60</v>
      </c>
      <c r="E15" s="180"/>
      <c r="F15" s="180"/>
      <c r="G15" s="180"/>
      <c r="H15" s="180"/>
      <c r="I15" s="180"/>
      <c r="K15" s="179" t="s">
        <v>88</v>
      </c>
      <c r="L15" s="179" t="s">
        <v>89</v>
      </c>
      <c r="M15" s="179" t="s">
        <v>90</v>
      </c>
      <c r="N15" s="179" t="s">
        <v>91</v>
      </c>
      <c r="O15" s="179" t="s">
        <v>92</v>
      </c>
    </row>
    <row r="16" spans="1:15" ht="16.5" customHeight="1" x14ac:dyDescent="0.2">
      <c r="A16" s="178">
        <v>3</v>
      </c>
      <c r="B16" s="180" t="s">
        <v>94</v>
      </c>
      <c r="C16" s="180"/>
      <c r="D16" s="180" t="s">
        <v>60</v>
      </c>
      <c r="E16" s="180"/>
      <c r="F16" s="180"/>
      <c r="G16" s="180"/>
      <c r="H16" s="180"/>
      <c r="I16" s="180"/>
      <c r="K16" s="179" t="s">
        <v>88</v>
      </c>
      <c r="L16" s="179" t="s">
        <v>89</v>
      </c>
      <c r="M16" s="179" t="s">
        <v>90</v>
      </c>
      <c r="N16" s="179" t="s">
        <v>91</v>
      </c>
      <c r="O16" s="179" t="s">
        <v>92</v>
      </c>
    </row>
    <row r="17" spans="1:15" ht="16.5" customHeight="1" x14ac:dyDescent="0.2">
      <c r="A17" s="178">
        <v>4</v>
      </c>
      <c r="B17" s="180" t="s">
        <v>95</v>
      </c>
      <c r="C17" s="180"/>
      <c r="D17" s="180" t="s">
        <v>60</v>
      </c>
      <c r="E17" s="180"/>
      <c r="F17" s="180"/>
      <c r="G17" s="180"/>
      <c r="H17" s="180"/>
      <c r="I17" s="180"/>
      <c r="K17" s="179" t="s">
        <v>92</v>
      </c>
      <c r="L17" s="179" t="s">
        <v>91</v>
      </c>
      <c r="M17" s="179" t="s">
        <v>90</v>
      </c>
      <c r="N17" s="179" t="s">
        <v>89</v>
      </c>
      <c r="O17" s="179" t="s">
        <v>88</v>
      </c>
    </row>
    <row r="18" spans="1:15" ht="16.5" customHeight="1" x14ac:dyDescent="0.2">
      <c r="C18" s="177">
        <f t="shared" ref="C18:H18" si="1">SUM(C14:C17)</f>
        <v>0</v>
      </c>
      <c r="D18" s="177">
        <f t="shared" si="1"/>
        <v>0</v>
      </c>
      <c r="E18" s="177">
        <f t="shared" si="1"/>
        <v>0</v>
      </c>
      <c r="F18" s="177">
        <f t="shared" si="1"/>
        <v>0</v>
      </c>
      <c r="G18" s="177">
        <f t="shared" si="1"/>
        <v>0</v>
      </c>
      <c r="H18" s="177">
        <f t="shared" si="1"/>
        <v>0</v>
      </c>
      <c r="I18" s="177">
        <f>SUM(I14:I17)</f>
        <v>0</v>
      </c>
    </row>
    <row r="20" spans="1:15" ht="16.5" customHeight="1" x14ac:dyDescent="0.2">
      <c r="B20" s="57" t="s">
        <v>96</v>
      </c>
    </row>
    <row r="21" spans="1:15" ht="16.5" customHeight="1" x14ac:dyDescent="0.2">
      <c r="B21" s="187" t="s">
        <v>97</v>
      </c>
    </row>
    <row r="22" spans="1:15" ht="16.5" customHeight="1" x14ac:dyDescent="0.2">
      <c r="B22" t="s">
        <v>98</v>
      </c>
    </row>
    <row r="23" spans="1:15" ht="16.5" customHeight="1" x14ac:dyDescent="0.2">
      <c r="B23" t="s">
        <v>99</v>
      </c>
    </row>
    <row r="24" spans="1:15" ht="16.5" customHeight="1" x14ac:dyDescent="0.2">
      <c r="B24" t="s">
        <v>100</v>
      </c>
    </row>
    <row r="25" spans="1:15" ht="16.5" customHeight="1" x14ac:dyDescent="0.2">
      <c r="B25"/>
    </row>
    <row r="26" spans="1:15" ht="16.5" customHeight="1" x14ac:dyDescent="0.2">
      <c r="B26" s="57" t="s">
        <v>101</v>
      </c>
    </row>
    <row r="27" spans="1:15" ht="16.5" customHeight="1" x14ac:dyDescent="0.2">
      <c r="B27" t="s">
        <v>102</v>
      </c>
    </row>
    <row r="28" spans="1:15" ht="16.5" customHeight="1" x14ac:dyDescent="0.2">
      <c r="B28" t="s">
        <v>103</v>
      </c>
    </row>
    <row r="29" spans="1:15" ht="16.5" customHeight="1" x14ac:dyDescent="0.2">
      <c r="B29" t="s">
        <v>104</v>
      </c>
    </row>
    <row r="30" spans="1:15" ht="16.5" customHeight="1" x14ac:dyDescent="0.2">
      <c r="B30" t="s">
        <v>105</v>
      </c>
    </row>
    <row r="31" spans="1:15" ht="16.5" customHeight="1" x14ac:dyDescent="0.2">
      <c r="B31" t="s">
        <v>106</v>
      </c>
    </row>
    <row r="32" spans="1:15" ht="16.5" customHeight="1" x14ac:dyDescent="0.2">
      <c r="B32" t="s">
        <v>107</v>
      </c>
    </row>
    <row r="33" spans="2:2" ht="16.5" customHeight="1" x14ac:dyDescent="0.2">
      <c r="B33" t="s">
        <v>105</v>
      </c>
    </row>
    <row r="34" spans="2:2" ht="16.5" customHeight="1" x14ac:dyDescent="0.2">
      <c r="B34"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D2:R161"/>
  <sheetViews>
    <sheetView topLeftCell="B183" zoomScale="115" zoomScaleNormal="115" workbookViewId="0">
      <selection activeCell="C3" sqref="C3"/>
    </sheetView>
  </sheetViews>
  <sheetFormatPr defaultColWidth="8.7109375" defaultRowHeight="12.75" x14ac:dyDescent="0.2"/>
  <sheetData>
    <row r="2" spans="4:4" ht="18" x14ac:dyDescent="0.25">
      <c r="D2" s="7" t="s">
        <v>109</v>
      </c>
    </row>
    <row r="33" spans="4:18" ht="18" customHeight="1" x14ac:dyDescent="0.2">
      <c r="D33" s="194" t="s">
        <v>110</v>
      </c>
      <c r="E33" s="194"/>
      <c r="F33" s="194"/>
      <c r="G33" s="194"/>
      <c r="H33" s="194"/>
      <c r="I33" s="194"/>
      <c r="J33" s="194"/>
      <c r="K33" s="194"/>
      <c r="L33" s="194"/>
      <c r="M33" s="194"/>
      <c r="N33" s="194"/>
      <c r="O33" s="194"/>
      <c r="P33" s="194"/>
      <c r="Q33" s="194"/>
      <c r="R33" s="194"/>
    </row>
    <row r="34" spans="4:18" ht="18" customHeight="1" x14ac:dyDescent="0.2">
      <c r="D34" s="194"/>
      <c r="E34" s="194"/>
      <c r="F34" s="194"/>
      <c r="G34" s="194"/>
      <c r="H34" s="194"/>
      <c r="I34" s="194"/>
      <c r="J34" s="194"/>
      <c r="K34" s="194"/>
      <c r="L34" s="194"/>
      <c r="M34" s="194"/>
      <c r="N34" s="194"/>
      <c r="O34" s="194"/>
      <c r="P34" s="194"/>
      <c r="Q34" s="194"/>
      <c r="R34" s="194"/>
    </row>
    <row r="35" spans="4:18" ht="18" customHeight="1" x14ac:dyDescent="0.2">
      <c r="D35" s="194"/>
      <c r="E35" s="194"/>
      <c r="F35" s="194"/>
      <c r="G35" s="194"/>
      <c r="H35" s="194"/>
      <c r="I35" s="194"/>
      <c r="J35" s="194"/>
      <c r="K35" s="194"/>
      <c r="L35" s="194"/>
      <c r="M35" s="194"/>
      <c r="N35" s="194"/>
      <c r="O35" s="194"/>
      <c r="P35" s="194"/>
      <c r="Q35" s="194"/>
      <c r="R35" s="194"/>
    </row>
    <row r="64" spans="4:4" ht="18" x14ac:dyDescent="0.25">
      <c r="D64" s="7" t="s">
        <v>111</v>
      </c>
    </row>
    <row r="89" spans="4:4" ht="18" x14ac:dyDescent="0.25">
      <c r="D89" s="7" t="s">
        <v>112</v>
      </c>
    </row>
    <row r="115" spans="4:4" ht="18" x14ac:dyDescent="0.25">
      <c r="D115" s="7" t="s">
        <v>113</v>
      </c>
    </row>
    <row r="138" spans="4:4" ht="18" x14ac:dyDescent="0.25">
      <c r="D138" s="7" t="s">
        <v>114</v>
      </c>
    </row>
    <row r="140" spans="4:4" s="7" customFormat="1" ht="18" x14ac:dyDescent="0.25"/>
    <row r="161" spans="4:4" ht="18" x14ac:dyDescent="0.25">
      <c r="D161" s="7" t="s">
        <v>115</v>
      </c>
    </row>
  </sheetData>
  <mergeCells count="1">
    <mergeCell ref="D33:R35"/>
  </mergeCells>
  <phoneticPr fontId="2"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76"/>
  <sheetViews>
    <sheetView topLeftCell="A52" workbookViewId="0">
      <selection activeCell="A15" sqref="A15"/>
    </sheetView>
  </sheetViews>
  <sheetFormatPr defaultColWidth="8.7109375" defaultRowHeight="12.75" x14ac:dyDescent="0.2"/>
  <cols>
    <col min="1" max="1" width="53.85546875" bestFit="1" customWidth="1"/>
    <col min="2" max="11" width="10.5703125" bestFit="1" customWidth="1"/>
  </cols>
  <sheetData>
    <row r="1" spans="1:11" x14ac:dyDescent="0.2">
      <c r="B1" s="6" t="s">
        <v>116</v>
      </c>
      <c r="C1" s="6" t="s">
        <v>117</v>
      </c>
      <c r="D1" s="6" t="s">
        <v>118</v>
      </c>
      <c r="E1" s="6" t="s">
        <v>119</v>
      </c>
      <c r="F1" s="6" t="s">
        <v>120</v>
      </c>
      <c r="G1" s="6" t="s">
        <v>121</v>
      </c>
      <c r="H1" s="6" t="s">
        <v>122</v>
      </c>
      <c r="I1" s="6" t="s">
        <v>123</v>
      </c>
      <c r="J1" s="6" t="s">
        <v>124</v>
      </c>
      <c r="K1" s="6" t="s">
        <v>125</v>
      </c>
    </row>
    <row r="2" spans="1:11" x14ac:dyDescent="0.2">
      <c r="A2" s="6" t="s">
        <v>126</v>
      </c>
      <c r="B2" s="133" t="str">
        <f>'Enter Sleep Diary Here'!L9</f>
        <v>No Data</v>
      </c>
      <c r="C2" s="133" t="str">
        <f>'Enter Sleep Diary Here'!L41</f>
        <v>No Data</v>
      </c>
      <c r="D2" s="133" t="str">
        <f>'Enter Sleep Diary Here'!L73</f>
        <v>No Data</v>
      </c>
      <c r="E2" s="134" t="str">
        <f>'Enter Sleep Diary Here'!L105</f>
        <v>No Data</v>
      </c>
      <c r="F2" s="133" t="str">
        <f>'Enter Sleep Diary Here'!L138</f>
        <v>No Data</v>
      </c>
      <c r="G2" s="133" t="str">
        <f>'Enter Sleep Diary Here'!L171</f>
        <v>No Data</v>
      </c>
      <c r="H2" s="133" t="str">
        <f>'Enter Sleep Diary Here'!L204</f>
        <v>No Data</v>
      </c>
      <c r="I2" s="133" t="str">
        <f>'Enter Sleep Diary Here'!L237</f>
        <v>No Data</v>
      </c>
      <c r="J2" s="133" t="str">
        <f>'Enter Sleep Diary Here'!L270</f>
        <v>No Data</v>
      </c>
      <c r="K2" s="133" t="str">
        <f>'Enter Sleep Diary Here'!L303</f>
        <v>No Data</v>
      </c>
    </row>
    <row r="3" spans="1:11" x14ac:dyDescent="0.2">
      <c r="A3" s="6" t="s">
        <v>127</v>
      </c>
      <c r="B3" s="133" t="str">
        <f>'Enter Sleep Diary Here'!L12</f>
        <v>No Data</v>
      </c>
      <c r="C3" s="133" t="str">
        <f>'Enter Sleep Diary Here'!L44</f>
        <v>No Data</v>
      </c>
      <c r="D3" s="133" t="str">
        <f>'Enter Sleep Diary Here'!L76</f>
        <v>No Data</v>
      </c>
      <c r="E3" s="133" t="str">
        <f>'Enter Sleep Diary Here'!$L108</f>
        <v>No Data</v>
      </c>
      <c r="F3" s="133" t="str">
        <f>'Enter Sleep Diary Here'!$L141</f>
        <v>No Data</v>
      </c>
      <c r="G3" s="133" t="str">
        <f>'Enter Sleep Diary Here'!L174</f>
        <v>No Data</v>
      </c>
      <c r="H3" s="133" t="str">
        <f>'Enter Sleep Diary Here'!L207</f>
        <v>No Data</v>
      </c>
      <c r="I3" s="133" t="str">
        <f>'Enter Sleep Diary Here'!L240</f>
        <v>No Data</v>
      </c>
      <c r="J3" s="133" t="str">
        <f>'Enter Sleep Diary Here'!L273</f>
        <v>No Data</v>
      </c>
      <c r="K3" s="133" t="str">
        <f>'Enter Sleep Diary Here'!L306</f>
        <v>No Data</v>
      </c>
    </row>
    <row r="4" spans="1:11" x14ac:dyDescent="0.2">
      <c r="A4" s="6" t="s">
        <v>128</v>
      </c>
      <c r="B4" s="133" t="str">
        <f>'Enter Sleep Diary Here'!L13</f>
        <v>No Data</v>
      </c>
      <c r="C4" s="133" t="str">
        <f>'Enter Sleep Diary Here'!L45</f>
        <v>No Data</v>
      </c>
      <c r="D4" s="133" t="str">
        <f>'Enter Sleep Diary Here'!L77</f>
        <v>No Data</v>
      </c>
      <c r="E4" s="133" t="str">
        <f>'Enter Sleep Diary Here'!L109</f>
        <v>No Data</v>
      </c>
      <c r="F4" s="133" t="str">
        <f>'Enter Sleep Diary Here'!L142</f>
        <v>No Data</v>
      </c>
      <c r="G4" s="133" t="str">
        <f>'Enter Sleep Diary Here'!L175</f>
        <v>No Data</v>
      </c>
      <c r="H4" s="133" t="str">
        <f>'Enter Sleep Diary Here'!L208</f>
        <v>No Data</v>
      </c>
      <c r="I4" s="133" t="str">
        <f>'Enter Sleep Diary Here'!L241</f>
        <v>No Data</v>
      </c>
      <c r="J4" s="133" t="str">
        <f>'Enter Sleep Diary Here'!L274</f>
        <v>No Data</v>
      </c>
      <c r="K4" s="133" t="str">
        <f>'Enter Sleep Diary Here'!L307</f>
        <v>No Data</v>
      </c>
    </row>
    <row r="5" spans="1:11" x14ac:dyDescent="0.2">
      <c r="A5" s="6" t="s">
        <v>129</v>
      </c>
      <c r="B5" s="133" t="str">
        <f>'Enter Sleep Diary Here'!L14</f>
        <v>No Data</v>
      </c>
      <c r="C5" s="133" t="str">
        <f>'Enter Sleep Diary Here'!L46</f>
        <v>No Data</v>
      </c>
      <c r="D5" s="133" t="str">
        <f>'Enter Sleep Diary Here'!L78</f>
        <v>No Data</v>
      </c>
      <c r="E5" s="133" t="str">
        <f>'Enter Sleep Diary Here'!$L110</f>
        <v>No Data</v>
      </c>
      <c r="F5" s="133" t="str">
        <f>'Enter Sleep Diary Here'!$L143</f>
        <v>No Data</v>
      </c>
      <c r="G5" s="133" t="str">
        <f>'Enter Sleep Diary Here'!L176</f>
        <v>No Data</v>
      </c>
      <c r="H5" s="133" t="str">
        <f>'Enter Sleep Diary Here'!L209</f>
        <v>No Data</v>
      </c>
      <c r="I5" s="133" t="str">
        <f>'Enter Sleep Diary Here'!L242</f>
        <v>No Data</v>
      </c>
      <c r="J5" s="133" t="str">
        <f>'Enter Sleep Diary Here'!L275</f>
        <v>No Data</v>
      </c>
      <c r="K5" s="133" t="str">
        <f>'Enter Sleep Diary Here'!L308</f>
        <v>No Data</v>
      </c>
    </row>
    <row r="6" spans="1:11" x14ac:dyDescent="0.2">
      <c r="A6" s="6" t="s">
        <v>130</v>
      </c>
      <c r="B6" s="133" t="str">
        <f>'Enter Sleep Diary Here'!L16</f>
        <v>No Data</v>
      </c>
      <c r="C6" s="133" t="str">
        <f>'Enter Sleep Diary Here'!L48</f>
        <v>No Data</v>
      </c>
      <c r="D6" s="133" t="str">
        <f>'Enter Sleep Diary Here'!L80</f>
        <v>No Data</v>
      </c>
      <c r="E6" s="133" t="str">
        <f>'Enter Sleep Diary Here'!$L112</f>
        <v>No Data</v>
      </c>
      <c r="F6" s="133" t="str">
        <f>'Enter Sleep Diary Here'!$L145</f>
        <v>No Data</v>
      </c>
      <c r="G6" s="133" t="str">
        <f>'Enter Sleep Diary Here'!$L178</f>
        <v>No Data</v>
      </c>
      <c r="H6" s="133" t="str">
        <f>'Enter Sleep Diary Here'!L211</f>
        <v>No Data</v>
      </c>
      <c r="I6" s="133" t="str">
        <f>'Enter Sleep Diary Here'!L244</f>
        <v>No Data</v>
      </c>
      <c r="J6" s="133" t="str">
        <f>'Enter Sleep Diary Here'!L277</f>
        <v>No Data</v>
      </c>
      <c r="K6" s="133" t="str">
        <f>'Enter Sleep Diary Here'!L310</f>
        <v>No Data</v>
      </c>
    </row>
    <row r="7" spans="1:11" x14ac:dyDescent="0.2">
      <c r="A7" s="6" t="s">
        <v>131</v>
      </c>
      <c r="B7" s="168" t="str">
        <f>'Enter Sleep Diary Here'!L28</f>
        <v>No Data</v>
      </c>
      <c r="C7" s="168" t="str">
        <f>'Enter Sleep Diary Here'!L60</f>
        <v>No Data</v>
      </c>
      <c r="D7" s="168" t="str">
        <f>'Enter Sleep Diary Here'!L92</f>
        <v>No Data</v>
      </c>
      <c r="E7" s="168" t="str">
        <f>'Enter Sleep Diary Here'!$L124</f>
        <v>No Data</v>
      </c>
      <c r="F7" s="168" t="str">
        <f>'Enter Sleep Diary Here'!$L157</f>
        <v>No Data</v>
      </c>
      <c r="G7" s="168" t="str">
        <f>'Enter Sleep Diary Here'!L190</f>
        <v>No Data</v>
      </c>
      <c r="H7" s="168" t="str">
        <f>'Enter Sleep Diary Here'!L223</f>
        <v>No Data</v>
      </c>
      <c r="I7" s="168" t="str">
        <f>'Enter Sleep Diary Here'!L256</f>
        <v>No Data</v>
      </c>
      <c r="J7" s="168" t="str">
        <f>'Enter Sleep Diary Here'!L289</f>
        <v>No Data</v>
      </c>
      <c r="K7" s="168" t="str">
        <f>'Enter Sleep Diary Here'!L322</f>
        <v>No Data</v>
      </c>
    </row>
    <row r="8" spans="1:11" x14ac:dyDescent="0.2">
      <c r="A8" s="6" t="s">
        <v>132</v>
      </c>
      <c r="B8" s="168" t="str">
        <f>'Enter Sleep Diary Here'!L29</f>
        <v>No Data</v>
      </c>
      <c r="C8" s="168" t="str">
        <f>'Enter Sleep Diary Here'!L61</f>
        <v>No Data</v>
      </c>
      <c r="D8" s="168" t="str">
        <f>'Enter Sleep Diary Here'!L93</f>
        <v>No Data</v>
      </c>
      <c r="E8" s="168" t="str">
        <f>'Enter Sleep Diary Here'!$L125</f>
        <v>No Data</v>
      </c>
      <c r="F8" s="168" t="str">
        <f>'Enter Sleep Diary Here'!$L158</f>
        <v>No Data</v>
      </c>
      <c r="G8" s="168" t="str">
        <f>'Enter Sleep Diary Here'!L191</f>
        <v>No Data</v>
      </c>
      <c r="H8" s="168" t="str">
        <f>'Enter Sleep Diary Here'!L224</f>
        <v>No Data</v>
      </c>
      <c r="I8" s="168" t="str">
        <f>'Enter Sleep Diary Here'!L257</f>
        <v>No Data</v>
      </c>
      <c r="J8" s="168" t="str">
        <f>'Enter Sleep Diary Here'!L290</f>
        <v>No Data</v>
      </c>
      <c r="K8" s="168" t="str">
        <f>'Enter Sleep Diary Here'!L323</f>
        <v>No Data</v>
      </c>
    </row>
    <row r="9" spans="1:11" x14ac:dyDescent="0.2">
      <c r="A9" s="6" t="s">
        <v>133</v>
      </c>
      <c r="B9" s="168" t="str">
        <f>'Enter Sleep Diary Here'!L30</f>
        <v>No Data</v>
      </c>
      <c r="C9" s="169" t="str">
        <f>'Enter Sleep Diary Here'!L62</f>
        <v>No Data</v>
      </c>
      <c r="D9" s="168" t="str">
        <f>'Enter Sleep Diary Here'!L94</f>
        <v>No Data</v>
      </c>
      <c r="E9" s="168" t="str">
        <f>'Enter Sleep Diary Here'!L126</f>
        <v>No Data</v>
      </c>
      <c r="F9" s="168" t="str">
        <f>'Enter Sleep Diary Here'!L159</f>
        <v>No Data</v>
      </c>
      <c r="G9" s="168" t="str">
        <f>'Enter Sleep Diary Here'!L192</f>
        <v>No Data</v>
      </c>
      <c r="H9" s="168" t="str">
        <f>'Enter Sleep Diary Here'!L225</f>
        <v>No Data</v>
      </c>
      <c r="I9" s="168" t="str">
        <f>'Enter Sleep Diary Here'!L258</f>
        <v>No Data</v>
      </c>
      <c r="J9" s="168" t="str">
        <f>'Enter Sleep Diary Here'!L291</f>
        <v>No Data</v>
      </c>
      <c r="K9" s="168" t="str">
        <f>'Enter Sleep Diary Here'!L324</f>
        <v>No Data</v>
      </c>
    </row>
    <row r="10" spans="1:11" x14ac:dyDescent="0.2">
      <c r="A10" s="6" t="s">
        <v>134</v>
      </c>
      <c r="B10" s="116" t="e">
        <f>'Enter Sleep Diary Here'!L31</f>
        <v>#VALUE!</v>
      </c>
      <c r="C10" s="116" t="e">
        <f>'Enter Sleep Diary Here'!L63</f>
        <v>#VALUE!</v>
      </c>
      <c r="D10" s="116" t="e">
        <f>'Enter Sleep Diary Here'!L95</f>
        <v>#VALUE!</v>
      </c>
      <c r="E10" s="116" t="e">
        <f>'Enter Sleep Diary Here'!$L127</f>
        <v>#VALUE!</v>
      </c>
      <c r="F10" s="116" t="e">
        <f>'Enter Sleep Diary Here'!$L160</f>
        <v>#VALUE!</v>
      </c>
      <c r="G10" s="116" t="e">
        <f>'Enter Sleep Diary Here'!L193</f>
        <v>#VALUE!</v>
      </c>
      <c r="H10" s="116" t="e">
        <f>'Enter Sleep Diary Here'!L226</f>
        <v>#VALUE!</v>
      </c>
      <c r="I10" s="116" t="e">
        <f>'Enter Sleep Diary Here'!L259</f>
        <v>#VALUE!</v>
      </c>
      <c r="J10" s="116" t="e">
        <f>'Enter Sleep Diary Here'!L292</f>
        <v>#VALUE!</v>
      </c>
      <c r="K10" s="116" t="e">
        <f>'Enter Sleep Diary Here'!L325</f>
        <v>#VALUE!</v>
      </c>
    </row>
    <row r="11" spans="1:11" x14ac:dyDescent="0.2">
      <c r="A11" s="6" t="s">
        <v>135</v>
      </c>
      <c r="B11" s="133" t="str">
        <f>'Enter Sleep Diary Here'!L32</f>
        <v>No Data</v>
      </c>
      <c r="C11" s="133" t="str">
        <f>'Enter Sleep Diary Here'!L64</f>
        <v>No Data</v>
      </c>
      <c r="D11" s="133" t="str">
        <f>'Enter Sleep Diary Here'!L96</f>
        <v>No Data</v>
      </c>
      <c r="E11" s="133" t="str">
        <f>'Enter Sleep Diary Here'!$L128</f>
        <v>No Data</v>
      </c>
      <c r="F11" s="133" t="str">
        <f>'Enter Sleep Diary Here'!$L161</f>
        <v>No Data</v>
      </c>
      <c r="G11" s="133" t="str">
        <f>'Enter Sleep Diary Here'!L194</f>
        <v>No Data</v>
      </c>
      <c r="H11" s="133" t="str">
        <f>'Enter Sleep Diary Here'!L227</f>
        <v>No Data</v>
      </c>
      <c r="I11" s="133" t="str">
        <f>'Enter Sleep Diary Here'!L260</f>
        <v>No Data</v>
      </c>
      <c r="J11" s="133" t="str">
        <f>'Enter Sleep Diary Here'!L293</f>
        <v>No Data</v>
      </c>
      <c r="K11" s="133" t="str">
        <f>'Enter Sleep Diary Here'!L326</f>
        <v>No Data</v>
      </c>
    </row>
    <row r="12" spans="1:11" x14ac:dyDescent="0.2">
      <c r="A12" s="6" t="s">
        <v>136</v>
      </c>
      <c r="B12" s="133" t="str">
        <f>'Enter Sleep Diary Here'!L33</f>
        <v>No Data</v>
      </c>
      <c r="C12" s="133" t="str">
        <f>'Enter Sleep Diary Here'!L65</f>
        <v>No Data</v>
      </c>
      <c r="D12" s="133" t="str">
        <f>'Enter Sleep Diary Here'!L97</f>
        <v>No Data</v>
      </c>
      <c r="E12" s="133" t="str">
        <f>'Enter Sleep Diary Here'!$L129</f>
        <v>No Data</v>
      </c>
      <c r="F12" s="133" t="str">
        <f>'Enter Sleep Diary Here'!$L162</f>
        <v>No Data</v>
      </c>
      <c r="G12" s="133" t="str">
        <f>'Enter Sleep Diary Here'!L195</f>
        <v>No Data</v>
      </c>
      <c r="H12" s="133" t="str">
        <f>'Enter Sleep Diary Here'!L228</f>
        <v>No Data</v>
      </c>
      <c r="I12" s="133" t="str">
        <f>'Enter Sleep Diary Here'!L261</f>
        <v>No Data</v>
      </c>
      <c r="J12" s="133" t="str">
        <f>'Enter Sleep Diary Here'!L294</f>
        <v>No Data</v>
      </c>
      <c r="K12" s="133" t="str">
        <f>'Enter Sleep Diary Here'!L327</f>
        <v>No Data</v>
      </c>
    </row>
    <row r="13" spans="1:11" x14ac:dyDescent="0.2">
      <c r="A13" s="6" t="s">
        <v>137</v>
      </c>
      <c r="B13" s="133" t="str">
        <f>'Enter Sleep Diary Here'!L18</f>
        <v>No Data</v>
      </c>
      <c r="C13" s="133" t="str">
        <f>'Enter Sleep Diary Here'!L50</f>
        <v>No Data</v>
      </c>
      <c r="D13" s="133" t="str">
        <f>'Enter Sleep Diary Here'!L82</f>
        <v>No Data</v>
      </c>
      <c r="E13" s="133" t="str">
        <f>'Enter Sleep Diary Here'!L114</f>
        <v>No Data</v>
      </c>
      <c r="F13" s="133" t="str">
        <f>'Enter Sleep Diary Here'!L147</f>
        <v>No Data</v>
      </c>
      <c r="G13" s="133" t="str">
        <f>'Enter Sleep Diary Here'!L180</f>
        <v>No Data</v>
      </c>
      <c r="H13" s="133" t="str">
        <f>'Enter Sleep Diary Here'!L213</f>
        <v>No Data</v>
      </c>
      <c r="I13" s="133" t="str">
        <f>'Enter Sleep Diary Here'!L246</f>
        <v>No Data</v>
      </c>
      <c r="J13" s="133" t="str">
        <f>'Enter Sleep Diary Here'!L279</f>
        <v>No Data</v>
      </c>
      <c r="K13" s="133" t="str">
        <f>'Enter Sleep Diary Here'!L312</f>
        <v>No Data</v>
      </c>
    </row>
    <row r="14" spans="1:11" x14ac:dyDescent="0.2">
      <c r="A14" s="6" t="s">
        <v>138</v>
      </c>
      <c r="B14" s="135" t="str">
        <f>'Enter Sleep Diary Here'!L20</f>
        <v>No Data</v>
      </c>
      <c r="C14" s="135" t="str">
        <f>'Enter Sleep Diary Here'!L52</f>
        <v>No Data</v>
      </c>
      <c r="D14" s="135" t="str">
        <f>'Enter Sleep Diary Here'!L84</f>
        <v>No Data</v>
      </c>
      <c r="E14" s="135" t="str">
        <f>'Enter Sleep Diary Here'!L116</f>
        <v>No Data</v>
      </c>
      <c r="F14" s="135" t="str">
        <f>'Enter Sleep Diary Here'!L149</f>
        <v>No Data</v>
      </c>
      <c r="G14" s="135" t="str">
        <f>'Enter Sleep Diary Here'!L182</f>
        <v>No Data</v>
      </c>
      <c r="H14" s="136" t="str">
        <f>'Enter Sleep Diary Here'!L215</f>
        <v>No Data</v>
      </c>
      <c r="I14" s="135" t="str">
        <f>'Enter Sleep Diary Here'!L248</f>
        <v>No Data</v>
      </c>
      <c r="J14" s="135" t="str">
        <f>'Enter Sleep Diary Here'!L281</f>
        <v>No Data</v>
      </c>
      <c r="K14" s="135" t="str">
        <f>'Enter Sleep Diary Here'!L314</f>
        <v>No Data</v>
      </c>
    </row>
    <row r="15" spans="1:11" x14ac:dyDescent="0.2">
      <c r="A15" s="6" t="s">
        <v>139</v>
      </c>
      <c r="B15" s="135" t="str">
        <f>'Enter Sleep Diary Here'!L21</f>
        <v>No Data</v>
      </c>
      <c r="C15" s="135" t="str">
        <f>'Enter Sleep Diary Here'!L53</f>
        <v>No Data</v>
      </c>
      <c r="D15" s="135" t="str">
        <f>'Enter Sleep Diary Here'!L85</f>
        <v>No Data</v>
      </c>
      <c r="E15" s="135" t="str">
        <f>'Enter Sleep Diary Here'!L117</f>
        <v>No Data</v>
      </c>
      <c r="F15" s="135" t="str">
        <f>'Enter Sleep Diary Here'!L150</f>
        <v>No Data</v>
      </c>
      <c r="G15" s="135" t="str">
        <f>'Enter Sleep Diary Here'!L183</f>
        <v>No Data</v>
      </c>
      <c r="H15" s="135" t="str">
        <f>'Enter Sleep Diary Here'!L216</f>
        <v>No Data</v>
      </c>
      <c r="I15" s="135" t="str">
        <f>'Enter Sleep Diary Here'!L249</f>
        <v>No Data</v>
      </c>
      <c r="J15" s="135" t="str">
        <f>'Enter Sleep Diary Here'!L282</f>
        <v>No Data</v>
      </c>
      <c r="K15" s="135" t="str">
        <f>'Enter Sleep Diary Here'!L315</f>
        <v>No Data</v>
      </c>
    </row>
    <row r="17" spans="1:8" x14ac:dyDescent="0.2">
      <c r="A17" s="15" t="s">
        <v>140</v>
      </c>
      <c r="B17" s="8"/>
    </row>
    <row r="18" spans="1:8" x14ac:dyDescent="0.2">
      <c r="A18" s="9" t="s">
        <v>141</v>
      </c>
      <c r="B18" s="10"/>
    </row>
    <row r="19" spans="1:8" x14ac:dyDescent="0.2">
      <c r="A19" s="9" t="s">
        <v>142</v>
      </c>
      <c r="B19" s="10"/>
    </row>
    <row r="20" spans="1:8" x14ac:dyDescent="0.2">
      <c r="A20" s="9" t="s">
        <v>143</v>
      </c>
      <c r="B20" s="10"/>
    </row>
    <row r="21" spans="1:8" x14ac:dyDescent="0.2">
      <c r="A21" s="9" t="s">
        <v>144</v>
      </c>
      <c r="B21" s="10"/>
    </row>
    <row r="22" spans="1:8" x14ac:dyDescent="0.2">
      <c r="A22" s="11" t="s">
        <v>145</v>
      </c>
      <c r="B22" s="12"/>
    </row>
    <row r="25" spans="1:8" x14ac:dyDescent="0.2">
      <c r="A25" s="52" t="s">
        <v>116</v>
      </c>
      <c r="B25" s="51" t="s">
        <v>146</v>
      </c>
      <c r="C25" s="51" t="s">
        <v>147</v>
      </c>
      <c r="D25" s="51" t="s">
        <v>148</v>
      </c>
      <c r="E25" s="51" t="s">
        <v>149</v>
      </c>
      <c r="F25" s="51" t="s">
        <v>150</v>
      </c>
      <c r="G25" s="51" t="s">
        <v>151</v>
      </c>
      <c r="H25" s="51" t="s">
        <v>152</v>
      </c>
    </row>
    <row r="26" spans="1:8" x14ac:dyDescent="0.2">
      <c r="A26" s="6"/>
      <c r="B26" s="53">
        <f>'Enter Sleep Diary Here'!D11</f>
        <v>0</v>
      </c>
      <c r="C26" s="53">
        <f>'Enter Sleep Diary Here'!E11</f>
        <v>0</v>
      </c>
      <c r="D26" s="53">
        <f>'Enter Sleep Diary Here'!F11</f>
        <v>0</v>
      </c>
      <c r="E26" s="53">
        <f>'Enter Sleep Diary Here'!G11</f>
        <v>0</v>
      </c>
      <c r="F26" s="53">
        <f>'Enter Sleep Diary Here'!H11</f>
        <v>0</v>
      </c>
      <c r="G26" s="53">
        <f>'Enter Sleep Diary Here'!I11</f>
        <v>0</v>
      </c>
      <c r="H26" s="53">
        <f>'Enter Sleep Diary Here'!J11</f>
        <v>0</v>
      </c>
    </row>
    <row r="27" spans="1:8" x14ac:dyDescent="0.2">
      <c r="A27" s="6" t="s">
        <v>153</v>
      </c>
      <c r="B27" s="54">
        <f>'Enter Sleep Diary Here'!D15</f>
        <v>0</v>
      </c>
      <c r="C27" s="54">
        <f>'Enter Sleep Diary Here'!E15</f>
        <v>0</v>
      </c>
      <c r="D27" s="54">
        <f>'Enter Sleep Diary Here'!F15</f>
        <v>0</v>
      </c>
      <c r="E27" s="54">
        <f>'Enter Sleep Diary Here'!G15</f>
        <v>0</v>
      </c>
      <c r="F27" s="54">
        <f>'Enter Sleep Diary Here'!H15</f>
        <v>0</v>
      </c>
      <c r="G27" s="54">
        <f>'Enter Sleep Diary Here'!I15</f>
        <v>0</v>
      </c>
      <c r="H27" s="54">
        <f>'Enter Sleep Diary Here'!J15</f>
        <v>0</v>
      </c>
    </row>
    <row r="45" spans="5:5" x14ac:dyDescent="0.2">
      <c r="E45" s="14"/>
    </row>
    <row r="46" spans="5:5" x14ac:dyDescent="0.2">
      <c r="E46" s="14"/>
    </row>
    <row r="55" spans="1:8" x14ac:dyDescent="0.2">
      <c r="A55" s="52" t="s">
        <v>117</v>
      </c>
      <c r="B55" s="51" t="s">
        <v>146</v>
      </c>
      <c r="C55" s="51" t="s">
        <v>147</v>
      </c>
      <c r="D55" s="51" t="s">
        <v>148</v>
      </c>
      <c r="E55" s="51" t="s">
        <v>149</v>
      </c>
      <c r="F55" s="51" t="s">
        <v>150</v>
      </c>
      <c r="G55" s="51" t="s">
        <v>151</v>
      </c>
      <c r="H55" s="51" t="s">
        <v>152</v>
      </c>
    </row>
    <row r="56" spans="1:8" x14ac:dyDescent="0.2">
      <c r="A56" s="6"/>
      <c r="B56" s="53">
        <f>'Enter Sleep Diary Here'!D43</f>
        <v>0</v>
      </c>
      <c r="C56" s="53">
        <f>'Enter Sleep Diary Here'!E43</f>
        <v>0</v>
      </c>
      <c r="D56" s="53">
        <f>'Enter Sleep Diary Here'!F43</f>
        <v>0</v>
      </c>
      <c r="E56" s="53">
        <f>'Enter Sleep Diary Here'!G43</f>
        <v>0</v>
      </c>
      <c r="F56" s="53">
        <f>'Enter Sleep Diary Here'!H43</f>
        <v>0</v>
      </c>
      <c r="G56" s="53">
        <f>'Enter Sleep Diary Here'!I43</f>
        <v>0</v>
      </c>
      <c r="H56" s="53">
        <f>'Enter Sleep Diary Here'!J43</f>
        <v>0</v>
      </c>
    </row>
    <row r="57" spans="1:8" x14ac:dyDescent="0.2">
      <c r="A57" s="6" t="s">
        <v>153</v>
      </c>
      <c r="B57" s="54">
        <f>'Enter Sleep Diary Here'!D47</f>
        <v>0</v>
      </c>
      <c r="C57" s="54">
        <f>'Enter Sleep Diary Here'!E47</f>
        <v>0</v>
      </c>
      <c r="D57" s="54">
        <f>'Enter Sleep Diary Here'!F47</f>
        <v>0</v>
      </c>
      <c r="E57" s="54">
        <f>'Enter Sleep Diary Here'!G47</f>
        <v>0</v>
      </c>
      <c r="F57" s="54">
        <f>'Enter Sleep Diary Here'!H47</f>
        <v>0</v>
      </c>
      <c r="G57" s="54">
        <f>'Enter Sleep Diary Here'!I47</f>
        <v>0</v>
      </c>
      <c r="H57" s="54">
        <f>'Enter Sleep Diary Here'!J47</f>
        <v>0</v>
      </c>
    </row>
    <row r="75" spans="5:5" x14ac:dyDescent="0.2">
      <c r="E75" s="14"/>
    </row>
    <row r="76" spans="5:5" x14ac:dyDescent="0.2">
      <c r="E76" s="14"/>
    </row>
  </sheetData>
  <phoneticPr fontId="2" type="noConversion"/>
  <pageMargins left="0.75" right="0.75" top="1" bottom="1" header="0.5" footer="0.5"/>
  <pageSetup orientation="portrait" r:id="rId1"/>
  <headerFooter alignWithMargins="0"/>
  <ignoredErrors>
    <ignoredError sqref="B26"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329"/>
  <sheetViews>
    <sheetView topLeftCell="A312" zoomScale="115" zoomScaleNormal="115" zoomScalePageLayoutView="125" workbookViewId="0">
      <selection activeCell="F8" sqref="F8"/>
    </sheetView>
  </sheetViews>
  <sheetFormatPr defaultColWidth="8.7109375" defaultRowHeight="12.75" x14ac:dyDescent="0.2"/>
  <cols>
    <col min="1" max="1" width="38.5703125" style="57" customWidth="1"/>
    <col min="2" max="2" width="10.28515625" style="57" bestFit="1" customWidth="1"/>
    <col min="3" max="3" width="10" style="57" customWidth="1"/>
    <col min="4" max="10" width="10.7109375" style="57" customWidth="1"/>
    <col min="11" max="11" width="9.42578125" style="57" hidden="1" customWidth="1"/>
    <col min="12" max="12" width="10.5703125" style="57" bestFit="1" customWidth="1"/>
    <col min="13" max="13" width="43.7109375" style="57" bestFit="1" customWidth="1"/>
    <col min="14" max="14" width="7.5703125" style="6" bestFit="1" customWidth="1"/>
    <col min="15" max="17" width="8.7109375" style="57" hidden="1" customWidth="1"/>
    <col min="18" max="18" width="6.85546875" style="57" hidden="1" customWidth="1"/>
    <col min="19" max="19" width="12.42578125" style="57" customWidth="1"/>
    <col min="20" max="16384" width="8.7109375" style="57"/>
  </cols>
  <sheetData>
    <row r="1" spans="1:14" s="38" customFormat="1" x14ac:dyDescent="0.2">
      <c r="A1" s="41" t="s">
        <v>154</v>
      </c>
      <c r="B1" s="74"/>
      <c r="C1" s="74"/>
      <c r="D1" s="74"/>
      <c r="E1" s="74"/>
      <c r="F1" s="74"/>
      <c r="G1" s="74"/>
      <c r="H1" s="74"/>
      <c r="I1" s="74"/>
      <c r="J1" s="74"/>
      <c r="K1" s="89"/>
      <c r="L1" s="57"/>
      <c r="M1" s="75"/>
      <c r="N1" s="121"/>
    </row>
    <row r="2" spans="1:14" ht="12" customHeight="1" x14ac:dyDescent="0.2">
      <c r="A2" s="48"/>
      <c r="B2" s="48" t="s">
        <v>155</v>
      </c>
      <c r="C2" s="48"/>
      <c r="D2" s="48"/>
      <c r="E2" s="50" t="s">
        <v>156</v>
      </c>
      <c r="F2" s="50"/>
      <c r="G2" s="50"/>
      <c r="H2" s="50"/>
      <c r="I2" s="50"/>
      <c r="J2" s="50"/>
      <c r="K2" s="50"/>
      <c r="L2" s="50"/>
      <c r="M2" s="76"/>
    </row>
    <row r="3" spans="1:14" x14ac:dyDescent="0.2">
      <c r="A3" s="77"/>
      <c r="B3" s="40" t="s">
        <v>157</v>
      </c>
      <c r="C3" s="40"/>
      <c r="D3" s="40"/>
      <c r="E3" s="40"/>
      <c r="F3" s="40"/>
      <c r="G3" s="78"/>
      <c r="H3" s="78"/>
      <c r="I3" s="78"/>
      <c r="J3" s="78"/>
      <c r="K3" s="78"/>
      <c r="L3" s="78"/>
      <c r="M3" s="79"/>
    </row>
    <row r="4" spans="1:14" s="38" customFormat="1" ht="13.5" thickBot="1" x14ac:dyDescent="0.25">
      <c r="A4" s="80"/>
      <c r="B4" s="39" t="s">
        <v>158</v>
      </c>
      <c r="C4" s="39"/>
      <c r="D4" s="39"/>
      <c r="E4" s="39"/>
      <c r="F4" s="39"/>
      <c r="G4" s="81"/>
      <c r="H4" s="81"/>
      <c r="I4" s="81"/>
      <c r="J4" s="81"/>
      <c r="K4" s="81"/>
      <c r="L4" s="81"/>
      <c r="M4" s="82"/>
      <c r="N4" s="121"/>
    </row>
    <row r="5" spans="1:14" s="38" customFormat="1" ht="13.5" thickBot="1" x14ac:dyDescent="0.25">
      <c r="L5" s="83"/>
      <c r="N5" s="121"/>
    </row>
    <row r="6" spans="1:14" x14ac:dyDescent="0.2">
      <c r="A6" s="21" t="s">
        <v>116</v>
      </c>
      <c r="B6" s="84"/>
      <c r="C6" s="84"/>
      <c r="D6" s="84"/>
      <c r="E6" s="84"/>
      <c r="F6" s="84"/>
      <c r="G6" s="84"/>
      <c r="H6" s="84"/>
      <c r="I6" s="84"/>
      <c r="J6" s="84"/>
      <c r="K6" s="84"/>
      <c r="L6" s="84"/>
      <c r="M6" s="85"/>
    </row>
    <row r="7" spans="1:14" x14ac:dyDescent="0.2">
      <c r="A7" s="86" t="s">
        <v>60</v>
      </c>
      <c r="B7" s="87"/>
      <c r="C7" s="88" t="s">
        <v>159</v>
      </c>
      <c r="D7" s="49" t="s">
        <v>160</v>
      </c>
      <c r="E7" s="49" t="s">
        <v>161</v>
      </c>
      <c r="F7" s="49" t="s">
        <v>162</v>
      </c>
      <c r="G7" s="49" t="s">
        <v>163</v>
      </c>
      <c r="H7" s="49" t="s">
        <v>164</v>
      </c>
      <c r="I7" s="49" t="s">
        <v>165</v>
      </c>
      <c r="J7" s="49" t="s">
        <v>166</v>
      </c>
      <c r="K7" s="49"/>
      <c r="L7" s="17" t="s">
        <v>167</v>
      </c>
      <c r="M7" s="71"/>
    </row>
    <row r="8" spans="1:14" x14ac:dyDescent="0.2">
      <c r="A8" s="25" t="s">
        <v>168</v>
      </c>
      <c r="C8" s="69">
        <v>44409</v>
      </c>
      <c r="D8" s="167"/>
      <c r="E8" s="167"/>
      <c r="F8" s="167"/>
      <c r="G8" s="167"/>
      <c r="H8" s="167"/>
      <c r="I8" s="70"/>
      <c r="J8" s="70"/>
      <c r="K8" s="70"/>
      <c r="M8" s="71"/>
    </row>
    <row r="9" spans="1:14" x14ac:dyDescent="0.2">
      <c r="A9" s="25" t="s">
        <v>169</v>
      </c>
      <c r="C9" s="72">
        <v>30</v>
      </c>
      <c r="D9" s="132"/>
      <c r="E9" s="132"/>
      <c r="F9" s="132"/>
      <c r="G9" s="132"/>
      <c r="H9" s="132"/>
      <c r="I9" s="159"/>
      <c r="J9" s="159"/>
      <c r="K9" s="66"/>
      <c r="L9" s="126" t="str">
        <f>IFERROR(AVERAGE(D9:J9),$B$27)</f>
        <v>No Data</v>
      </c>
      <c r="M9" s="32" t="s">
        <v>169</v>
      </c>
    </row>
    <row r="10" spans="1:14" x14ac:dyDescent="0.2">
      <c r="A10" s="64" t="s">
        <v>170</v>
      </c>
      <c r="B10" s="89" t="s">
        <v>171</v>
      </c>
      <c r="C10" s="90">
        <v>0.97916666666666663</v>
      </c>
      <c r="D10" s="131"/>
      <c r="E10" s="131"/>
      <c r="F10" s="131"/>
      <c r="G10" s="131"/>
      <c r="H10" s="131"/>
      <c r="I10" s="131"/>
      <c r="J10" s="131"/>
      <c r="K10" s="48"/>
      <c r="L10" s="43" t="str">
        <f>IFERROR(TEXT(IF(L23&lt;0, 24+L23,L23)/24,"h:mm"),$B$27)</f>
        <v>No Data</v>
      </c>
      <c r="M10" s="32" t="s">
        <v>172</v>
      </c>
    </row>
    <row r="11" spans="1:14" x14ac:dyDescent="0.2">
      <c r="A11" s="25" t="s">
        <v>173</v>
      </c>
      <c r="B11" s="87" t="s">
        <v>174</v>
      </c>
      <c r="C11" s="91">
        <v>0.98958333333333337</v>
      </c>
      <c r="D11" s="131"/>
      <c r="E11" s="131"/>
      <c r="F11" s="131"/>
      <c r="G11" s="131"/>
      <c r="H11" s="131"/>
      <c r="I11" s="131"/>
      <c r="J11" s="131"/>
      <c r="K11" s="48"/>
      <c r="L11" s="43" t="str">
        <f>IFERROR(TEXT(IF(L24&lt;0, 24+L24,L24)/24,"h:mm"),$B$27)</f>
        <v>No Data</v>
      </c>
      <c r="M11" s="32" t="s">
        <v>175</v>
      </c>
    </row>
    <row r="12" spans="1:14" x14ac:dyDescent="0.2">
      <c r="A12" s="25" t="s">
        <v>176</v>
      </c>
      <c r="B12" s="87" t="s">
        <v>177</v>
      </c>
      <c r="C12" s="88">
        <v>30</v>
      </c>
      <c r="D12" s="132"/>
      <c r="E12" s="132"/>
      <c r="F12" s="132"/>
      <c r="G12" s="132"/>
      <c r="H12" s="132"/>
      <c r="I12" s="132"/>
      <c r="J12" s="132"/>
      <c r="K12" s="92"/>
      <c r="L12" s="43" t="str">
        <f>IFERROR(AVERAGE(D12:J12),$B$27)</f>
        <v>No Data</v>
      </c>
      <c r="M12" s="32" t="s">
        <v>178</v>
      </c>
    </row>
    <row r="13" spans="1:14" x14ac:dyDescent="0.2">
      <c r="A13" s="25" t="s">
        <v>179</v>
      </c>
      <c r="B13" s="89" t="s">
        <v>180</v>
      </c>
      <c r="C13" s="93">
        <v>3</v>
      </c>
      <c r="D13" s="132"/>
      <c r="E13" s="132"/>
      <c r="F13" s="132"/>
      <c r="G13" s="132"/>
      <c r="H13" s="132"/>
      <c r="I13" s="132"/>
      <c r="J13" s="132"/>
      <c r="K13" s="92"/>
      <c r="L13" s="126" t="str">
        <f>IFERROR(AVERAGE(D13:J13),$B$27)</f>
        <v>No Data</v>
      </c>
      <c r="M13" s="32" t="s">
        <v>181</v>
      </c>
    </row>
    <row r="14" spans="1:14" ht="25.5" x14ac:dyDescent="0.2">
      <c r="A14" s="25" t="s">
        <v>182</v>
      </c>
      <c r="B14" s="87" t="s">
        <v>183</v>
      </c>
      <c r="C14" s="88">
        <v>60</v>
      </c>
      <c r="D14" s="132"/>
      <c r="E14" s="132"/>
      <c r="F14" s="132"/>
      <c r="G14" s="132"/>
      <c r="H14" s="132"/>
      <c r="I14" s="132"/>
      <c r="J14" s="132"/>
      <c r="K14" s="92"/>
      <c r="L14" s="43" t="str">
        <f>IFERROR(SUM(D14:J14)/COUNTA(D14:J14),$B$27)</f>
        <v>No Data</v>
      </c>
      <c r="M14" s="32" t="s">
        <v>184</v>
      </c>
    </row>
    <row r="15" spans="1:14" x14ac:dyDescent="0.2">
      <c r="A15" s="25" t="s">
        <v>185</v>
      </c>
      <c r="B15" s="87" t="s">
        <v>186</v>
      </c>
      <c r="C15" s="91">
        <v>0.29166666666666669</v>
      </c>
      <c r="D15" s="131"/>
      <c r="E15" s="131"/>
      <c r="F15" s="131"/>
      <c r="G15" s="131"/>
      <c r="H15" s="131"/>
      <c r="I15" s="131"/>
      <c r="J15" s="131"/>
      <c r="K15" s="48"/>
      <c r="L15" s="44" t="str">
        <f>IFERROR(TEXT(L25/24,"h:mm"),$B$27)</f>
        <v>No Data</v>
      </c>
      <c r="M15" s="32" t="s">
        <v>187</v>
      </c>
    </row>
    <row r="16" spans="1:14" ht="25.5" x14ac:dyDescent="0.2">
      <c r="A16" s="25" t="s">
        <v>188</v>
      </c>
      <c r="B16" s="87" t="s">
        <v>189</v>
      </c>
      <c r="C16" s="94">
        <v>30</v>
      </c>
      <c r="D16" s="132"/>
      <c r="E16" s="132"/>
      <c r="F16" s="132"/>
      <c r="G16" s="132"/>
      <c r="H16" s="132"/>
      <c r="I16" s="132"/>
      <c r="J16" s="132"/>
      <c r="K16" s="92"/>
      <c r="L16" s="43" t="str">
        <f>IFERROR(SUM(D16:J16)/COUNTA(D16:J16),$B$27)</f>
        <v>No Data</v>
      </c>
      <c r="M16" s="32" t="s">
        <v>190</v>
      </c>
    </row>
    <row r="17" spans="1:20" x14ac:dyDescent="0.2">
      <c r="A17" s="25" t="s">
        <v>191</v>
      </c>
      <c r="B17" s="87" t="s">
        <v>192</v>
      </c>
      <c r="C17" s="91">
        <v>0.33333333333333331</v>
      </c>
      <c r="D17" s="131"/>
      <c r="E17" s="131"/>
      <c r="F17" s="131"/>
      <c r="G17" s="131"/>
      <c r="H17" s="131"/>
      <c r="I17" s="131"/>
      <c r="J17" s="131"/>
      <c r="K17" s="48"/>
      <c r="L17" s="44" t="str">
        <f>IFERROR(TEXT(L26/24,"h:mm"),$B$27)</f>
        <v>No Data</v>
      </c>
      <c r="M17" s="32" t="s">
        <v>193</v>
      </c>
    </row>
    <row r="18" spans="1:20" ht="25.5" x14ac:dyDescent="0.2">
      <c r="A18" s="25" t="s">
        <v>194</v>
      </c>
      <c r="B18" s="87"/>
      <c r="C18" s="91">
        <v>3</v>
      </c>
      <c r="D18" s="92"/>
      <c r="E18" s="92"/>
      <c r="F18" s="92"/>
      <c r="G18" s="92"/>
      <c r="H18" s="92"/>
      <c r="I18" s="92"/>
      <c r="J18" s="92"/>
      <c r="K18" s="92"/>
      <c r="L18" s="43" t="str">
        <f>IFERROR(AVERAGE(D18:J18),$B$27)</f>
        <v>No Data</v>
      </c>
      <c r="M18" s="32" t="s">
        <v>195</v>
      </c>
    </row>
    <row r="19" spans="1:20" x14ac:dyDescent="0.2">
      <c r="A19" s="67" t="s">
        <v>196</v>
      </c>
      <c r="B19" s="95"/>
      <c r="C19" s="90"/>
      <c r="D19" s="96"/>
      <c r="E19" s="96"/>
      <c r="F19" s="96"/>
      <c r="G19" s="96"/>
      <c r="H19" s="96"/>
      <c r="I19" s="96"/>
      <c r="J19" s="96"/>
      <c r="K19" s="96"/>
      <c r="L19" s="43"/>
      <c r="M19" s="62" t="s">
        <v>197</v>
      </c>
    </row>
    <row r="20" spans="1:20" x14ac:dyDescent="0.2">
      <c r="A20" s="163" t="s">
        <v>198</v>
      </c>
      <c r="B20" s="95"/>
      <c r="C20" s="97">
        <v>3</v>
      </c>
      <c r="D20" s="96"/>
      <c r="E20" s="96"/>
      <c r="F20" s="96"/>
      <c r="G20" s="96"/>
      <c r="H20" s="96"/>
      <c r="I20" s="96"/>
      <c r="J20" s="96"/>
      <c r="K20" s="96"/>
      <c r="L20" s="43" t="str">
        <f>IFERROR(AVERAGE(D20:K20),$B$27)</f>
        <v>No Data</v>
      </c>
      <c r="M20" s="62" t="s">
        <v>199</v>
      </c>
    </row>
    <row r="21" spans="1:20" ht="18.399999999999999" customHeight="1" x14ac:dyDescent="0.2">
      <c r="A21" s="163" t="s">
        <v>200</v>
      </c>
      <c r="B21" s="95"/>
      <c r="C21" s="97">
        <v>4</v>
      </c>
      <c r="D21" s="96"/>
      <c r="E21" s="96"/>
      <c r="F21" s="96"/>
      <c r="G21" s="96"/>
      <c r="H21" s="96"/>
      <c r="I21" s="96"/>
      <c r="J21" s="96"/>
      <c r="K21" s="96"/>
      <c r="L21" s="43" t="str">
        <f>IFERROR(AVERAGE(D21:J21),$B$27)</f>
        <v>No Data</v>
      </c>
      <c r="M21" s="62" t="s">
        <v>201</v>
      </c>
    </row>
    <row r="22" spans="1:20" s="38" customFormat="1" ht="12" customHeight="1" x14ac:dyDescent="0.2">
      <c r="A22" s="64"/>
      <c r="B22" s="89"/>
      <c r="C22" s="156"/>
      <c r="D22" s="157"/>
      <c r="E22" s="157"/>
      <c r="F22" s="157"/>
      <c r="G22" s="157"/>
      <c r="H22" s="157"/>
      <c r="I22" s="157"/>
      <c r="J22" s="157"/>
      <c r="K22" s="157"/>
      <c r="L22" s="158"/>
      <c r="M22" s="63"/>
      <c r="N22" s="121"/>
      <c r="S22" s="57"/>
      <c r="T22" s="57"/>
    </row>
    <row r="23" spans="1:20" s="162" customFormat="1" hidden="1" x14ac:dyDescent="0.2">
      <c r="A23" s="99"/>
      <c r="B23" s="100" t="s">
        <v>202</v>
      </c>
      <c r="C23" s="101">
        <f t="shared" ref="C23:J24" si="0">IF(ISBLANK(C10),"",IF(HOUR(C10)&gt;12,HOUR(C10)+(MINUTE(C10)/60)-24,HOUR(C10)+(MINUTE(C10)/60)))</f>
        <v>-0.5</v>
      </c>
      <c r="D23" s="101" t="str">
        <f t="shared" si="0"/>
        <v/>
      </c>
      <c r="E23" s="101" t="str">
        <f t="shared" si="0"/>
        <v/>
      </c>
      <c r="F23" s="101" t="str">
        <f t="shared" si="0"/>
        <v/>
      </c>
      <c r="G23" s="101" t="str">
        <f t="shared" si="0"/>
        <v/>
      </c>
      <c r="H23" s="101" t="str">
        <f t="shared" si="0"/>
        <v/>
      </c>
      <c r="I23" s="101" t="str">
        <f t="shared" si="0"/>
        <v/>
      </c>
      <c r="J23" s="101" t="str">
        <f t="shared" si="0"/>
        <v/>
      </c>
      <c r="K23" s="101"/>
      <c r="L23" s="160" t="str">
        <f>IFERROR(AVERAGE(D23:J23),$B$27)</f>
        <v>No Data</v>
      </c>
      <c r="M23" s="102"/>
      <c r="N23" s="161"/>
      <c r="S23" s="172" t="s">
        <v>203</v>
      </c>
      <c r="T23" s="173" t="s">
        <v>60</v>
      </c>
    </row>
    <row r="24" spans="1:20" s="162" customFormat="1" hidden="1" x14ac:dyDescent="0.2">
      <c r="A24" s="99"/>
      <c r="B24" s="100" t="s">
        <v>204</v>
      </c>
      <c r="C24" s="101">
        <f t="shared" si="0"/>
        <v>-0.25</v>
      </c>
      <c r="D24" s="101" t="str">
        <f>IF(ISBLANK(D11),"",IF(HOUR(D11)&gt;12,HOUR(D11)+(MINUTE(D11)/60)-24,HOUR(D11)+(MINUTE(D11)/60)))</f>
        <v/>
      </c>
      <c r="E24" s="101" t="str">
        <f t="shared" ref="E24:J24" si="1">IF(ISBLANK(E11),"",IF(HOUR(E11)&gt;12,HOUR(E11)+(MINUTE(E11)/60)-24,HOUR(E11)+(MINUTE(E11)/60)))</f>
        <v/>
      </c>
      <c r="F24" s="101" t="str">
        <f t="shared" si="1"/>
        <v/>
      </c>
      <c r="G24" s="101" t="str">
        <f t="shared" si="1"/>
        <v/>
      </c>
      <c r="H24" s="101" t="str">
        <f t="shared" si="1"/>
        <v/>
      </c>
      <c r="I24" s="101" t="str">
        <f t="shared" si="1"/>
        <v/>
      </c>
      <c r="J24" s="101" t="str">
        <f t="shared" si="1"/>
        <v/>
      </c>
      <c r="K24" s="101"/>
      <c r="L24" s="160" t="str">
        <f>IFERROR(AVERAGE(D24:J24),$B$27)</f>
        <v>No Data</v>
      </c>
      <c r="M24" s="102"/>
      <c r="N24" s="161"/>
      <c r="S24" s="172" t="s">
        <v>205</v>
      </c>
      <c r="T24" s="174" t="s">
        <v>60</v>
      </c>
    </row>
    <row r="25" spans="1:20" s="162" customFormat="1" hidden="1" x14ac:dyDescent="0.2">
      <c r="A25" s="99"/>
      <c r="B25" s="100" t="s">
        <v>206</v>
      </c>
      <c r="C25" s="101">
        <f t="shared" ref="C25:J25" si="2">IF(ISBLANK(C15),"",HOUR(C15)+(MINUTE(C15)/60))</f>
        <v>7</v>
      </c>
      <c r="D25" s="101" t="str">
        <f t="shared" si="2"/>
        <v/>
      </c>
      <c r="E25" s="101" t="str">
        <f t="shared" si="2"/>
        <v/>
      </c>
      <c r="F25" s="101" t="str">
        <f t="shared" si="2"/>
        <v/>
      </c>
      <c r="G25" s="101" t="str">
        <f t="shared" si="2"/>
        <v/>
      </c>
      <c r="H25" s="101" t="str">
        <f t="shared" si="2"/>
        <v/>
      </c>
      <c r="I25" s="101" t="str">
        <f t="shared" si="2"/>
        <v/>
      </c>
      <c r="J25" s="101" t="str">
        <f t="shared" si="2"/>
        <v/>
      </c>
      <c r="K25" s="101"/>
      <c r="L25" s="160" t="str">
        <f>IFERROR(AVERAGE(D25:J25),$B$27)</f>
        <v>No Data</v>
      </c>
      <c r="M25" s="102"/>
      <c r="N25" s="161"/>
      <c r="S25" s="175" t="s">
        <v>207</v>
      </c>
      <c r="T25" s="190" t="s">
        <v>60</v>
      </c>
    </row>
    <row r="26" spans="1:20" s="162" customFormat="1" hidden="1" x14ac:dyDescent="0.2">
      <c r="A26" s="99"/>
      <c r="B26" s="100" t="s">
        <v>208</v>
      </c>
      <c r="C26" s="101">
        <f t="shared" ref="C26:J26" si="3">IF(ISBLANK(C17),"",HOUR(C17)+(MINUTE(C17)/60))</f>
        <v>8</v>
      </c>
      <c r="D26" s="101" t="str">
        <f t="shared" si="3"/>
        <v/>
      </c>
      <c r="E26" s="101" t="str">
        <f t="shared" si="3"/>
        <v/>
      </c>
      <c r="F26" s="101" t="str">
        <f t="shared" si="3"/>
        <v/>
      </c>
      <c r="G26" s="101" t="str">
        <f t="shared" si="3"/>
        <v/>
      </c>
      <c r="H26" s="101" t="str">
        <f t="shared" si="3"/>
        <v/>
      </c>
      <c r="I26" s="101" t="str">
        <f t="shared" si="3"/>
        <v/>
      </c>
      <c r="J26" s="101" t="str">
        <f t="shared" si="3"/>
        <v/>
      </c>
      <c r="K26" s="101"/>
      <c r="L26" s="160" t="str">
        <f>IFERROR(AVERAGE(D26:J26),$B$27)</f>
        <v>No Data</v>
      </c>
      <c r="M26" s="102"/>
      <c r="N26" s="161"/>
      <c r="S26" s="57" t="s">
        <v>209</v>
      </c>
      <c r="T26" s="191"/>
    </row>
    <row r="27" spans="1:20" hidden="1" x14ac:dyDescent="0.2">
      <c r="A27" s="166" t="s">
        <v>210</v>
      </c>
      <c r="B27" s="165" t="s">
        <v>211</v>
      </c>
      <c r="D27" s="104"/>
      <c r="E27" s="104"/>
      <c r="F27" s="104"/>
      <c r="G27" s="104"/>
      <c r="H27" s="104"/>
      <c r="M27" s="71"/>
    </row>
    <row r="28" spans="1:20" x14ac:dyDescent="0.2">
      <c r="A28" s="29" t="s">
        <v>131</v>
      </c>
      <c r="B28" s="13" t="s">
        <v>212</v>
      </c>
      <c r="C28" s="105"/>
      <c r="D28" s="105" t="str">
        <f t="shared" ref="D28:J28" si="4">IF(ISBLANK(D11),"", IF(ISBLANK(D17),"",24*IF(D11&gt;D17,D17+1-D11,D17-D11)))</f>
        <v/>
      </c>
      <c r="E28" s="105" t="str">
        <f t="shared" si="4"/>
        <v/>
      </c>
      <c r="F28" s="105" t="str">
        <f t="shared" si="4"/>
        <v/>
      </c>
      <c r="G28" s="105" t="str">
        <f t="shared" si="4"/>
        <v/>
      </c>
      <c r="H28" s="105" t="str">
        <f t="shared" si="4"/>
        <v/>
      </c>
      <c r="I28" s="105" t="str">
        <f t="shared" si="4"/>
        <v/>
      </c>
      <c r="J28" s="105" t="str">
        <f t="shared" si="4"/>
        <v/>
      </c>
      <c r="K28" s="43" t="e">
        <f>SUM(D28:J28)/(COUNTA(D28:J28)-COUNTBLANK(D28:J28))</f>
        <v>#DIV/0!</v>
      </c>
      <c r="L28" s="129" t="str">
        <f>IFERROR(IF(ISBLANK(K28),"",(K28/24)),$B$27)</f>
        <v>No Data</v>
      </c>
      <c r="M28" s="32" t="s">
        <v>131</v>
      </c>
      <c r="N28" s="124"/>
      <c r="O28" s="73" t="str">
        <f>LEFT(L28,4)</f>
        <v>No D</v>
      </c>
      <c r="P28" s="57" t="str">
        <f>RIGHT(O28,2)</f>
        <v xml:space="preserve"> D</v>
      </c>
      <c r="Q28" s="57" t="e">
        <f>(P28*0.01)</f>
        <v>#VALUE!</v>
      </c>
      <c r="R28" s="106" t="e">
        <f>Q28*60</f>
        <v>#VALUE!</v>
      </c>
      <c r="S28" s="6" t="s">
        <v>213</v>
      </c>
      <c r="T28"/>
    </row>
    <row r="29" spans="1:20" x14ac:dyDescent="0.2">
      <c r="A29" s="29" t="s">
        <v>132</v>
      </c>
      <c r="B29" s="13" t="s">
        <v>214</v>
      </c>
      <c r="C29" s="105"/>
      <c r="D29" s="105" t="str">
        <f>IF(ISBLANK(D28),"",(IF(ISBLANK(D12),"",IF(ISBLANK(D14),"",D28-((D12+D14)/60)-(D26-D25)))))</f>
        <v/>
      </c>
      <c r="E29" s="105" t="str">
        <f t="shared" ref="E29:J29" si="5">IF(ISBLANK(E28),"",(IF(ISBLANK(E12),"",IF(ISBLANK(E14),"",E28-((E12+E14)/60)-(E26-E25)))))</f>
        <v/>
      </c>
      <c r="F29" s="105" t="str">
        <f t="shared" si="5"/>
        <v/>
      </c>
      <c r="G29" s="105" t="str">
        <f t="shared" si="5"/>
        <v/>
      </c>
      <c r="H29" s="105" t="str">
        <f t="shared" si="5"/>
        <v/>
      </c>
      <c r="I29" s="105" t="str">
        <f t="shared" si="5"/>
        <v/>
      </c>
      <c r="J29" s="105" t="str">
        <f t="shared" si="5"/>
        <v/>
      </c>
      <c r="K29" s="43" t="e">
        <f>SUM(D29:J29)/(COUNTA(D29:J29)-COUNTBLANK(D29:J29))</f>
        <v>#DIV/0!</v>
      </c>
      <c r="L29" s="129" t="str">
        <f>IFERROR(IF(ISBLANK(K29),"",(K29/24)),$B$27)</f>
        <v>No Data</v>
      </c>
      <c r="M29" s="32" t="s">
        <v>132</v>
      </c>
      <c r="N29" s="124"/>
      <c r="O29" s="73" t="str">
        <f>LEFT(L29,4)</f>
        <v>No D</v>
      </c>
      <c r="P29" s="57" t="str">
        <f>RIGHT(O29,2)</f>
        <v xml:space="preserve"> D</v>
      </c>
      <c r="Q29" s="57" t="e">
        <f>(P29*0.01)</f>
        <v>#VALUE!</v>
      </c>
      <c r="R29" s="106" t="e">
        <f>Q29*60</f>
        <v>#VALUE!</v>
      </c>
      <c r="S29" s="188" t="s">
        <v>215</v>
      </c>
      <c r="T29" s="189"/>
    </row>
    <row r="30" spans="1:20" x14ac:dyDescent="0.2">
      <c r="A30" s="29" t="s">
        <v>133</v>
      </c>
      <c r="B30" s="13" t="s">
        <v>216</v>
      </c>
      <c r="C30" s="105"/>
      <c r="D30" s="105" t="str">
        <f>IF(ISBLANK(D9),"",(IF(ISBLANK(D29),"",(D9/60)+D29)))</f>
        <v/>
      </c>
      <c r="E30" s="105" t="str">
        <f>IF(ISBLANK(E9),"",(IF(ISBLANK(E29),"",(E9/60)+E29)))</f>
        <v/>
      </c>
      <c r="F30" s="105" t="str">
        <f t="shared" ref="F30:J30" si="6">IF(ISBLANK(F9),"",(IF(ISBLANK(F29),"",(F9/60)+F29)))</f>
        <v/>
      </c>
      <c r="G30" s="105" t="str">
        <f t="shared" si="6"/>
        <v/>
      </c>
      <c r="H30" s="105" t="str">
        <f>IF(ISBLANK(H9),"",(IF(ISBLANK(H29),"",(H9/60)+H29)))</f>
        <v/>
      </c>
      <c r="I30" s="105" t="str">
        <f t="shared" si="6"/>
        <v/>
      </c>
      <c r="J30" s="105" t="str">
        <f t="shared" si="6"/>
        <v/>
      </c>
      <c r="K30" s="125" t="e">
        <f>AVERAGE(D30:J30)</f>
        <v>#DIV/0!</v>
      </c>
      <c r="L30" s="129" t="str">
        <f>IFERROR(IF(ISBLANK(K30),"",(K30/24)),$B$27)</f>
        <v>No Data</v>
      </c>
      <c r="M30" s="63" t="s">
        <v>217</v>
      </c>
      <c r="S30" s="172" t="s">
        <v>203</v>
      </c>
      <c r="T30" s="192"/>
    </row>
    <row r="31" spans="1:20" ht="13.5" thickBot="1" x14ac:dyDescent="0.25">
      <c r="A31" s="30" t="s">
        <v>218</v>
      </c>
      <c r="B31" s="31" t="s">
        <v>219</v>
      </c>
      <c r="C31" s="108"/>
      <c r="D31" s="108" t="str">
        <f t="shared" ref="D31:J31" si="7">IF(ISERROR(D29/D28),"",IF(ISBLANK(D29),"",D29/D28))</f>
        <v/>
      </c>
      <c r="E31" s="164" t="str">
        <f t="shared" si="7"/>
        <v/>
      </c>
      <c r="F31" s="108" t="str">
        <f t="shared" si="7"/>
        <v/>
      </c>
      <c r="G31" s="108" t="str">
        <f t="shared" si="7"/>
        <v/>
      </c>
      <c r="H31" s="108" t="str">
        <f t="shared" si="7"/>
        <v/>
      </c>
      <c r="I31" s="108" t="str">
        <f t="shared" si="7"/>
        <v/>
      </c>
      <c r="J31" s="108" t="str">
        <f t="shared" si="7"/>
        <v/>
      </c>
      <c r="K31" s="108"/>
      <c r="L31" s="46" t="e">
        <f>L29/L28</f>
        <v>#VALUE!</v>
      </c>
      <c r="M31" s="33" t="s">
        <v>218</v>
      </c>
      <c r="S31" s="172" t="s">
        <v>205</v>
      </c>
      <c r="T31" s="174" t="s">
        <v>60</v>
      </c>
    </row>
    <row r="32" spans="1:20" x14ac:dyDescent="0.2">
      <c r="A32" s="55"/>
      <c r="B32" s="13"/>
      <c r="C32" s="105"/>
      <c r="D32" s="109"/>
      <c r="E32" s="105"/>
      <c r="F32" s="105"/>
      <c r="G32" s="105"/>
      <c r="H32" s="105"/>
      <c r="I32" s="105"/>
      <c r="J32" s="105"/>
      <c r="K32" s="105"/>
      <c r="L32" s="43" t="str">
        <f>IFERROR(_xlfn.STDEV.P(D24:J24),$B$27)</f>
        <v>No Data</v>
      </c>
      <c r="M32" s="17" t="s">
        <v>220</v>
      </c>
      <c r="S32" s="175" t="s">
        <v>207</v>
      </c>
      <c r="T32" s="190" t="s">
        <v>60</v>
      </c>
    </row>
    <row r="33" spans="1:20" x14ac:dyDescent="0.2">
      <c r="A33" s="55"/>
      <c r="B33" s="13"/>
      <c r="C33" s="105"/>
      <c r="D33" s="109"/>
      <c r="E33" s="105"/>
      <c r="F33" s="105"/>
      <c r="G33" s="105"/>
      <c r="H33" s="105"/>
      <c r="I33" s="105"/>
      <c r="J33" s="105"/>
      <c r="K33" s="105"/>
      <c r="L33" s="43" t="str">
        <f>IFERROR(_xlfn.STDEV.P(D25:J25),$B$27)</f>
        <v>No Data</v>
      </c>
      <c r="M33" s="17" t="s">
        <v>221</v>
      </c>
      <c r="S33" s="57" t="s">
        <v>209</v>
      </c>
      <c r="T33" s="191"/>
    </row>
    <row r="34" spans="1:20" x14ac:dyDescent="0.2">
      <c r="A34" s="111" t="s">
        <v>222</v>
      </c>
      <c r="B34" s="112"/>
      <c r="C34" s="205" t="s">
        <v>223</v>
      </c>
      <c r="D34" s="207"/>
      <c r="E34" s="207"/>
      <c r="F34" s="207"/>
      <c r="G34" s="207"/>
      <c r="H34" s="207"/>
      <c r="I34" s="207"/>
      <c r="J34" s="207"/>
      <c r="K34" s="127"/>
      <c r="L34" s="203"/>
      <c r="M34" s="17"/>
    </row>
    <row r="35" spans="1:20" ht="40.5" customHeight="1" x14ac:dyDescent="0.2">
      <c r="A35" s="111"/>
      <c r="B35" s="112"/>
      <c r="C35" s="206"/>
      <c r="D35" s="208"/>
      <c r="E35" s="208"/>
      <c r="F35" s="208"/>
      <c r="G35" s="208"/>
      <c r="H35" s="208"/>
      <c r="I35" s="208"/>
      <c r="J35" s="208"/>
      <c r="K35" s="193"/>
      <c r="L35" s="204"/>
      <c r="M35" s="17"/>
    </row>
    <row r="36" spans="1:20" s="38" customFormat="1" x14ac:dyDescent="0.2">
      <c r="A36" s="113"/>
      <c r="B36" s="114"/>
      <c r="C36" s="115"/>
      <c r="D36" s="115"/>
      <c r="E36" s="115"/>
      <c r="F36" s="115"/>
      <c r="G36" s="115"/>
      <c r="H36" s="115"/>
      <c r="I36" s="115"/>
      <c r="J36" s="115"/>
      <c r="K36" s="115"/>
      <c r="L36" s="115"/>
      <c r="M36" s="58"/>
      <c r="N36" s="121"/>
    </row>
    <row r="37" spans="1:20" ht="13.5" thickBot="1" x14ac:dyDescent="0.25">
      <c r="A37" s="128" t="s">
        <v>224</v>
      </c>
      <c r="B37" s="197"/>
      <c r="C37" s="197"/>
      <c r="D37" s="197"/>
      <c r="E37" s="197"/>
      <c r="F37" s="197"/>
      <c r="G37" s="197"/>
      <c r="H37" s="197"/>
      <c r="I37" s="197"/>
      <c r="J37" s="197"/>
      <c r="K37" s="197"/>
      <c r="L37" s="197"/>
      <c r="M37" s="197"/>
    </row>
    <row r="38" spans="1:20" x14ac:dyDescent="0.2">
      <c r="A38" s="21" t="s">
        <v>117</v>
      </c>
      <c r="B38" s="84"/>
      <c r="C38" s="84"/>
      <c r="D38" s="84"/>
      <c r="E38" s="84"/>
      <c r="F38" s="84"/>
      <c r="G38" s="84"/>
      <c r="H38" s="84"/>
      <c r="I38" s="84"/>
      <c r="J38" s="84"/>
      <c r="K38" s="84"/>
      <c r="L38" s="84"/>
      <c r="M38" s="85"/>
      <c r="S38" s="6" t="s">
        <v>225</v>
      </c>
      <c r="T38"/>
    </row>
    <row r="39" spans="1:20" x14ac:dyDescent="0.2">
      <c r="A39" s="86"/>
      <c r="B39" s="87"/>
      <c r="C39" s="88" t="s">
        <v>159</v>
      </c>
      <c r="D39" s="49" t="s">
        <v>160</v>
      </c>
      <c r="E39" s="49" t="s">
        <v>161</v>
      </c>
      <c r="F39" s="49" t="s">
        <v>162</v>
      </c>
      <c r="G39" s="49" t="s">
        <v>163</v>
      </c>
      <c r="H39" s="49" t="s">
        <v>164</v>
      </c>
      <c r="I39" s="49" t="s">
        <v>165</v>
      </c>
      <c r="J39" s="49" t="s">
        <v>166</v>
      </c>
      <c r="K39" s="49"/>
      <c r="L39" s="17" t="s">
        <v>167</v>
      </c>
      <c r="M39" s="71"/>
      <c r="S39" s="188" t="s">
        <v>215</v>
      </c>
      <c r="T39" s="189"/>
    </row>
    <row r="40" spans="1:20" x14ac:dyDescent="0.2">
      <c r="A40" s="25" t="s">
        <v>168</v>
      </c>
      <c r="C40" s="69">
        <v>40544</v>
      </c>
      <c r="D40" s="167"/>
      <c r="E40" s="167"/>
      <c r="F40" s="70"/>
      <c r="G40" s="70"/>
      <c r="H40" s="70"/>
      <c r="I40" s="70"/>
      <c r="J40" s="70"/>
      <c r="K40" s="70"/>
      <c r="M40" s="71"/>
      <c r="S40" s="172" t="s">
        <v>203</v>
      </c>
      <c r="T40" s="173" t="s">
        <v>60</v>
      </c>
    </row>
    <row r="41" spans="1:20" x14ac:dyDescent="0.2">
      <c r="A41" s="25" t="s">
        <v>169</v>
      </c>
      <c r="C41" s="72">
        <v>30</v>
      </c>
      <c r="D41" s="132"/>
      <c r="E41" s="132"/>
      <c r="F41" s="159"/>
      <c r="G41" s="159"/>
      <c r="H41" s="130"/>
      <c r="I41" s="130"/>
      <c r="J41" s="130"/>
      <c r="K41" s="66"/>
      <c r="L41" s="126" t="str">
        <f>IFERROR(AVERAGE(D41:J41),$B$27)</f>
        <v>No Data</v>
      </c>
      <c r="M41" s="71" t="s">
        <v>126</v>
      </c>
      <c r="S41" s="172" t="s">
        <v>205</v>
      </c>
      <c r="T41" s="174" t="s">
        <v>60</v>
      </c>
    </row>
    <row r="42" spans="1:20" x14ac:dyDescent="0.2">
      <c r="A42" s="25" t="s">
        <v>170</v>
      </c>
      <c r="B42" s="87" t="s">
        <v>171</v>
      </c>
      <c r="C42" s="91">
        <v>0.97916666666666663</v>
      </c>
      <c r="D42" s="131"/>
      <c r="E42" s="131"/>
      <c r="F42" s="131"/>
      <c r="G42" s="131"/>
      <c r="H42" s="131"/>
      <c r="I42" s="131"/>
      <c r="J42" s="131"/>
      <c r="K42" s="48"/>
      <c r="L42" s="43" t="str">
        <f>IFERROR(TEXT(IF(L55&lt;0, 24+L55,L55)/24,"h:mm"),$B$27)</f>
        <v>No Data</v>
      </c>
      <c r="M42" s="32" t="s">
        <v>172</v>
      </c>
      <c r="S42" s="175" t="s">
        <v>207</v>
      </c>
      <c r="T42" s="190" t="s">
        <v>60</v>
      </c>
    </row>
    <row r="43" spans="1:20" x14ac:dyDescent="0.2">
      <c r="A43" s="25" t="s">
        <v>173</v>
      </c>
      <c r="B43" s="87" t="s">
        <v>174</v>
      </c>
      <c r="C43" s="91">
        <v>0.98958333333333337</v>
      </c>
      <c r="D43" s="131"/>
      <c r="E43" s="131"/>
      <c r="F43" s="131"/>
      <c r="G43" s="131"/>
      <c r="H43" s="131"/>
      <c r="I43" s="131"/>
      <c r="J43" s="131"/>
      <c r="K43" s="48"/>
      <c r="L43" s="43" t="str">
        <f>IFERROR(TEXT(IF(L56&lt;0, 24+L56,L56)/24,"h:mm"),$B$27)</f>
        <v>No Data</v>
      </c>
      <c r="M43" s="32" t="s">
        <v>175</v>
      </c>
      <c r="S43" s="57" t="s">
        <v>209</v>
      </c>
      <c r="T43" s="191"/>
    </row>
    <row r="44" spans="1:20" x14ac:dyDescent="0.2">
      <c r="A44" s="25" t="s">
        <v>176</v>
      </c>
      <c r="B44" s="87" t="s">
        <v>177</v>
      </c>
      <c r="C44" s="88">
        <v>30</v>
      </c>
      <c r="D44" s="132"/>
      <c r="E44" s="132"/>
      <c r="F44" s="132"/>
      <c r="G44" s="132"/>
      <c r="H44" s="132"/>
      <c r="I44" s="132"/>
      <c r="J44" s="132"/>
      <c r="K44" s="92"/>
      <c r="L44" s="43" t="str">
        <f>IFERROR(AVERAGE(D44:J44),$B$27)</f>
        <v>No Data</v>
      </c>
      <c r="M44" s="32" t="s">
        <v>226</v>
      </c>
    </row>
    <row r="45" spans="1:20" x14ac:dyDescent="0.2">
      <c r="A45" s="25" t="s">
        <v>179</v>
      </c>
      <c r="B45" s="89" t="s">
        <v>180</v>
      </c>
      <c r="C45" s="93">
        <v>3</v>
      </c>
      <c r="D45" s="132"/>
      <c r="E45" s="132"/>
      <c r="F45" s="132"/>
      <c r="G45" s="132"/>
      <c r="H45" s="132"/>
      <c r="I45" s="132"/>
      <c r="J45" s="132"/>
      <c r="K45" s="92"/>
      <c r="L45" s="126" t="str">
        <f>IFERROR(AVERAGE(D45:J45),$B$27)</f>
        <v>No Data</v>
      </c>
      <c r="M45" s="32" t="s">
        <v>181</v>
      </c>
    </row>
    <row r="46" spans="1:20" ht="25.5" x14ac:dyDescent="0.2">
      <c r="A46" s="25" t="s">
        <v>182</v>
      </c>
      <c r="B46" s="87" t="s">
        <v>183</v>
      </c>
      <c r="C46" s="88">
        <v>60</v>
      </c>
      <c r="D46" s="132"/>
      <c r="E46" s="132"/>
      <c r="F46" s="132"/>
      <c r="G46" s="132"/>
      <c r="H46" s="132"/>
      <c r="I46" s="132"/>
      <c r="J46" s="132"/>
      <c r="K46" s="92"/>
      <c r="L46" s="43" t="str">
        <f>IFERROR(SUM(D46:J46)/COUNTA(D46:J46),$B$27)</f>
        <v>No Data</v>
      </c>
      <c r="M46" s="32" t="s">
        <v>184</v>
      </c>
    </row>
    <row r="47" spans="1:20" x14ac:dyDescent="0.2">
      <c r="A47" s="25" t="s">
        <v>185</v>
      </c>
      <c r="B47" s="87" t="s">
        <v>186</v>
      </c>
      <c r="C47" s="91">
        <v>0.29166666666666669</v>
      </c>
      <c r="D47" s="131"/>
      <c r="E47" s="131"/>
      <c r="F47" s="131"/>
      <c r="G47" s="131"/>
      <c r="H47" s="131"/>
      <c r="I47" s="131"/>
      <c r="J47" s="131"/>
      <c r="K47" s="48"/>
      <c r="L47" s="44" t="str">
        <f>IFERROR(TEXT(L57/24,"h:mm"),$B$27)</f>
        <v>No Data</v>
      </c>
      <c r="M47" s="32" t="s">
        <v>187</v>
      </c>
    </row>
    <row r="48" spans="1:20" ht="25.5" x14ac:dyDescent="0.2">
      <c r="A48" s="25" t="s">
        <v>188</v>
      </c>
      <c r="B48" s="87" t="s">
        <v>189</v>
      </c>
      <c r="C48" s="94">
        <v>30</v>
      </c>
      <c r="D48" s="132"/>
      <c r="E48" s="132"/>
      <c r="F48" s="132"/>
      <c r="G48" s="132"/>
      <c r="H48" s="132"/>
      <c r="I48" s="132"/>
      <c r="J48" s="132"/>
      <c r="K48" s="92"/>
      <c r="L48" s="43" t="str">
        <f>IFERROR(SUM(D48:J48)/COUNTA(D48:J48),$B$27)</f>
        <v>No Data</v>
      </c>
      <c r="M48" s="32" t="s">
        <v>190</v>
      </c>
    </row>
    <row r="49" spans="1:20" x14ac:dyDescent="0.2">
      <c r="A49" s="25" t="s">
        <v>191</v>
      </c>
      <c r="B49" s="87" t="s">
        <v>192</v>
      </c>
      <c r="C49" s="91">
        <v>0.33333333333333331</v>
      </c>
      <c r="D49" s="131"/>
      <c r="E49" s="131"/>
      <c r="F49" s="131"/>
      <c r="G49" s="131"/>
      <c r="H49" s="131"/>
      <c r="I49" s="131"/>
      <c r="J49" s="131"/>
      <c r="K49" s="48"/>
      <c r="L49" s="44" t="str">
        <f>IFERROR(TEXT(L58/24,"h:mm"),$B$27)</f>
        <v>No Data</v>
      </c>
      <c r="M49" s="32" t="s">
        <v>193</v>
      </c>
    </row>
    <row r="50" spans="1:20" ht="25.5" x14ac:dyDescent="0.2">
      <c r="A50" s="25" t="s">
        <v>194</v>
      </c>
      <c r="B50" s="87"/>
      <c r="C50" s="91">
        <v>3</v>
      </c>
      <c r="D50" s="92"/>
      <c r="E50" s="92"/>
      <c r="F50" s="92"/>
      <c r="G50" s="92"/>
      <c r="H50" s="92"/>
      <c r="I50" s="92"/>
      <c r="J50" s="92"/>
      <c r="K50" s="92"/>
      <c r="L50" s="43" t="str">
        <f>IFERROR(AVERAGE(D50:J50),$B$27)</f>
        <v>No Data</v>
      </c>
      <c r="M50" s="32" t="s">
        <v>195</v>
      </c>
    </row>
    <row r="51" spans="1:20" x14ac:dyDescent="0.2">
      <c r="A51" s="67" t="s">
        <v>196</v>
      </c>
      <c r="B51" s="95"/>
      <c r="C51" s="90"/>
      <c r="D51" s="96"/>
      <c r="E51" s="96"/>
      <c r="F51" s="96"/>
      <c r="G51" s="96"/>
      <c r="H51" s="96"/>
      <c r="I51" s="96"/>
      <c r="J51" s="96"/>
      <c r="K51" s="96"/>
      <c r="L51" s="43"/>
      <c r="M51" s="62" t="s">
        <v>197</v>
      </c>
    </row>
    <row r="52" spans="1:20" x14ac:dyDescent="0.2">
      <c r="A52" s="163" t="s">
        <v>198</v>
      </c>
      <c r="B52" s="95"/>
      <c r="C52" s="97">
        <v>3</v>
      </c>
      <c r="D52" s="96"/>
      <c r="E52" s="96"/>
      <c r="F52" s="96"/>
      <c r="G52" s="96"/>
      <c r="H52" s="96"/>
      <c r="I52" s="96"/>
      <c r="J52" s="96"/>
      <c r="K52" s="96"/>
      <c r="L52" s="43" t="str">
        <f>IFERROR(AVERAGE(D52:K52),$B$27)</f>
        <v>No Data</v>
      </c>
      <c r="M52" s="62" t="s">
        <v>199</v>
      </c>
    </row>
    <row r="53" spans="1:20" ht="18.399999999999999" customHeight="1" x14ac:dyDescent="0.2">
      <c r="A53" s="163" t="s">
        <v>200</v>
      </c>
      <c r="B53" s="95"/>
      <c r="C53" s="97">
        <v>4</v>
      </c>
      <c r="D53" s="96"/>
      <c r="E53" s="96"/>
      <c r="F53" s="96"/>
      <c r="G53" s="96"/>
      <c r="H53" s="96"/>
      <c r="I53" s="96"/>
      <c r="J53" s="96"/>
      <c r="K53" s="96"/>
      <c r="L53" s="43" t="str">
        <f>IFERROR(AVERAGE(D53:J53),$B$27)</f>
        <v>No Data</v>
      </c>
      <c r="M53" s="62" t="s">
        <v>201</v>
      </c>
    </row>
    <row r="54" spans="1:20" s="38" customFormat="1" ht="12" customHeight="1" x14ac:dyDescent="0.2">
      <c r="A54" s="64"/>
      <c r="B54" s="89"/>
      <c r="C54" s="156"/>
      <c r="D54" s="157"/>
      <c r="E54" s="157"/>
      <c r="F54" s="157"/>
      <c r="G54" s="157"/>
      <c r="H54" s="157"/>
      <c r="I54" s="157"/>
      <c r="J54" s="157"/>
      <c r="K54" s="157"/>
      <c r="L54" s="158"/>
      <c r="M54" s="63"/>
      <c r="N54" s="121"/>
    </row>
    <row r="55" spans="1:20" s="98" customFormat="1" hidden="1" x14ac:dyDescent="0.2">
      <c r="A55" s="99"/>
      <c r="B55" s="100" t="s">
        <v>202</v>
      </c>
      <c r="C55" s="101">
        <f>IF(ISBLANK(C42),"",IF(HOUR(C42)&gt;12,HOUR(C42)+(MINUTE(C42)/60)-24,HOUR(C42)+(MINUTE(C42)/60)))</f>
        <v>-0.5</v>
      </c>
      <c r="D55" s="101" t="str">
        <f t="shared" ref="D55:J55" si="8">IF(ISBLANK(D42),"",IF(HOUR(D42)&gt;12,HOUR(D42)+(MINUTE(D42)/60)-24,HOUR(D42)+(MINUTE(D42)/60)))</f>
        <v/>
      </c>
      <c r="E55" s="101" t="str">
        <f t="shared" si="8"/>
        <v/>
      </c>
      <c r="F55" s="101" t="str">
        <f t="shared" si="8"/>
        <v/>
      </c>
      <c r="G55" s="101" t="str">
        <f t="shared" si="8"/>
        <v/>
      </c>
      <c r="H55" s="101" t="str">
        <f t="shared" si="8"/>
        <v/>
      </c>
      <c r="I55" s="101" t="str">
        <f t="shared" si="8"/>
        <v/>
      </c>
      <c r="J55" s="101" t="str">
        <f t="shared" si="8"/>
        <v/>
      </c>
      <c r="K55" s="101"/>
      <c r="L55" s="160" t="str">
        <f>IFERROR(AVERAGE(D55:J55),$B$27)</f>
        <v>No Data</v>
      </c>
      <c r="M55" s="102"/>
      <c r="N55" s="122"/>
    </row>
    <row r="56" spans="1:20" s="98" customFormat="1" hidden="1" x14ac:dyDescent="0.2">
      <c r="A56" s="99"/>
      <c r="B56" s="100" t="s">
        <v>204</v>
      </c>
      <c r="C56" s="101">
        <f>IF(ISBLANK(C43),"",IF(HOUR(C43)&gt;12,HOUR(C43)+(MINUTE(C43)/60)-24,HOUR(C43)+(MINUTE(C43)/60)))</f>
        <v>-0.25</v>
      </c>
      <c r="D56" s="101" t="str">
        <f>IF(ISBLANK(D43),"",IF(HOUR(D43)&gt;12,HOUR(D43)+(MINUTE(D43)/60)-24,HOUR(D43)+(MINUTE(D43)/60)))</f>
        <v/>
      </c>
      <c r="E56" s="101" t="str">
        <f t="shared" ref="E56:J56" si="9">IF(ISBLANK(E43),"",IF(HOUR(E43)&gt;12,HOUR(E43)+(MINUTE(E43)/60)-24,HOUR(E43)+(MINUTE(E43)/60)))</f>
        <v/>
      </c>
      <c r="F56" s="101" t="str">
        <f t="shared" si="9"/>
        <v/>
      </c>
      <c r="G56" s="101" t="str">
        <f t="shared" si="9"/>
        <v/>
      </c>
      <c r="H56" s="101" t="str">
        <f t="shared" si="9"/>
        <v/>
      </c>
      <c r="I56" s="101" t="str">
        <f t="shared" si="9"/>
        <v/>
      </c>
      <c r="J56" s="101" t="str">
        <f t="shared" si="9"/>
        <v/>
      </c>
      <c r="K56" s="101"/>
      <c r="L56" s="160" t="str">
        <f>IFERROR(AVERAGE(D56:J56),$B$27)</f>
        <v>No Data</v>
      </c>
      <c r="M56" s="102"/>
      <c r="N56" s="122"/>
    </row>
    <row r="57" spans="1:20" s="98" customFormat="1" hidden="1" x14ac:dyDescent="0.2">
      <c r="A57" s="99"/>
      <c r="B57" s="100" t="s">
        <v>206</v>
      </c>
      <c r="C57" s="101">
        <f>IF(ISBLANK(C47),"",HOUR(C47)+(MINUTE(C47)/60))</f>
        <v>7</v>
      </c>
      <c r="D57" s="101" t="str">
        <f t="shared" ref="D57:J57" si="10">IF(ISBLANK(D47),"",HOUR(D47)+(MINUTE(D47)/60))</f>
        <v/>
      </c>
      <c r="E57" s="101" t="str">
        <f t="shared" si="10"/>
        <v/>
      </c>
      <c r="F57" s="101" t="str">
        <f t="shared" si="10"/>
        <v/>
      </c>
      <c r="G57" s="101" t="str">
        <f t="shared" si="10"/>
        <v/>
      </c>
      <c r="H57" s="101" t="str">
        <f t="shared" si="10"/>
        <v/>
      </c>
      <c r="I57" s="101" t="str">
        <f t="shared" si="10"/>
        <v/>
      </c>
      <c r="J57" s="101" t="str">
        <f t="shared" si="10"/>
        <v/>
      </c>
      <c r="K57" s="101"/>
      <c r="L57" s="160" t="str">
        <f>IFERROR(AVERAGE(D57:J57),$B$27)</f>
        <v>No Data</v>
      </c>
      <c r="M57" s="102"/>
      <c r="N57" s="122"/>
    </row>
    <row r="58" spans="1:20" s="98" customFormat="1" hidden="1" x14ac:dyDescent="0.2">
      <c r="A58" s="99"/>
      <c r="B58" s="100" t="s">
        <v>208</v>
      </c>
      <c r="C58" s="101">
        <f>IF(ISBLANK(C49),"",HOUR(C49)+(MINUTE(C49)/60))</f>
        <v>8</v>
      </c>
      <c r="D58" s="101" t="str">
        <f t="shared" ref="D58:J58" si="11">IF(ISBLANK(D49),"",HOUR(D49)+(MINUTE(D49)/60))</f>
        <v/>
      </c>
      <c r="E58" s="101" t="str">
        <f t="shared" si="11"/>
        <v/>
      </c>
      <c r="F58" s="101" t="str">
        <f t="shared" si="11"/>
        <v/>
      </c>
      <c r="G58" s="101" t="str">
        <f t="shared" si="11"/>
        <v/>
      </c>
      <c r="H58" s="101" t="str">
        <f t="shared" si="11"/>
        <v/>
      </c>
      <c r="I58" s="101" t="str">
        <f t="shared" si="11"/>
        <v/>
      </c>
      <c r="J58" s="101" t="str">
        <f t="shared" si="11"/>
        <v/>
      </c>
      <c r="K58" s="101"/>
      <c r="L58" s="160" t="str">
        <f>IFERROR(AVERAGE(D58:J58),$B$27)</f>
        <v>No Data</v>
      </c>
      <c r="M58" s="102"/>
      <c r="N58" s="122"/>
    </row>
    <row r="59" spans="1:20" hidden="1" x14ac:dyDescent="0.2">
      <c r="A59" s="103"/>
      <c r="B59" s="87"/>
      <c r="C59" s="87"/>
      <c r="D59" s="104"/>
      <c r="E59" s="104"/>
      <c r="F59" s="104"/>
      <c r="G59" s="104"/>
      <c r="H59" s="104"/>
      <c r="I59" s="104"/>
      <c r="J59" s="104"/>
      <c r="K59" s="104"/>
      <c r="M59" s="71"/>
    </row>
    <row r="60" spans="1:20" x14ac:dyDescent="0.2">
      <c r="A60" s="29" t="s">
        <v>131</v>
      </c>
      <c r="B60" s="13" t="s">
        <v>212</v>
      </c>
      <c r="C60" s="105"/>
      <c r="D60" s="105" t="str">
        <f>IF(ISBLANK(D43),"", IF(ISBLANK(D49),"",24*IF(D43&gt;D49,D49+1-D43,D49-D43)))</f>
        <v/>
      </c>
      <c r="E60" s="105" t="str">
        <f t="shared" ref="E60:G60" si="12">IF(ISBLANK(E43),"", IF(ISBLANK(E49),"",24*IF(E43&gt;E49,E49+1-E43,E49-E43)))</f>
        <v/>
      </c>
      <c r="F60" s="105" t="str">
        <f t="shared" si="12"/>
        <v/>
      </c>
      <c r="G60" s="105" t="str">
        <f t="shared" si="12"/>
        <v/>
      </c>
      <c r="H60" s="105" t="str">
        <f>IF(ISBLANK(H43),"", IF(ISBLANK(H49),"",24*IF(H43&gt;H49,H49+1-H43,H49-H43)))</f>
        <v/>
      </c>
      <c r="I60" s="105" t="str">
        <f t="shared" ref="I60:J60" si="13">IF(ISBLANK(I43),"", IF(ISBLANK(I49),"",24*IF(I43&gt;I49,I49+1-I43,I49-I43)))</f>
        <v/>
      </c>
      <c r="J60" s="105" t="str">
        <f t="shared" si="13"/>
        <v/>
      </c>
      <c r="K60" s="43" t="e">
        <f>SUM(D60:J60)/(COUNTA(D60:J60)-COUNTBLANK(D60:J60))</f>
        <v>#DIV/0!</v>
      </c>
      <c r="L60" s="129" t="str">
        <f>IFERROR(IF(ISBLANK(K60),"",(K60/24)),$B$27)</f>
        <v>No Data</v>
      </c>
      <c r="M60" s="32" t="s">
        <v>131</v>
      </c>
      <c r="N60" s="124"/>
      <c r="O60" s="73" t="str">
        <f>LEFT(L60,4)</f>
        <v>No D</v>
      </c>
      <c r="P60" s="57" t="str">
        <f>RIGHT(O60,2)</f>
        <v xml:space="preserve"> D</v>
      </c>
      <c r="Q60" s="57" t="e">
        <f>(P60*0.01)</f>
        <v>#VALUE!</v>
      </c>
      <c r="R60" s="57" t="e">
        <f>Q60*60</f>
        <v>#VALUE!</v>
      </c>
      <c r="S60" s="6" t="s">
        <v>213</v>
      </c>
      <c r="T60"/>
    </row>
    <row r="61" spans="1:20" x14ac:dyDescent="0.2">
      <c r="A61" s="29" t="s">
        <v>132</v>
      </c>
      <c r="B61" s="13" t="s">
        <v>214</v>
      </c>
      <c r="C61" s="105"/>
      <c r="D61" s="105" t="str">
        <f t="shared" ref="D61:J61" si="14">IF(ISBLANK(D60),"",(IF(ISBLANK(D44),"",IF(ISBLANK(D46),"",D60-((D44+D46)/60)-(D58-D57)))))</f>
        <v/>
      </c>
      <c r="E61" s="105" t="str">
        <f t="shared" si="14"/>
        <v/>
      </c>
      <c r="F61" s="105" t="str">
        <f t="shared" si="14"/>
        <v/>
      </c>
      <c r="G61" s="105" t="str">
        <f t="shared" si="14"/>
        <v/>
      </c>
      <c r="H61" s="105" t="str">
        <f t="shared" si="14"/>
        <v/>
      </c>
      <c r="I61" s="105" t="str">
        <f t="shared" si="14"/>
        <v/>
      </c>
      <c r="J61" s="105" t="str">
        <f t="shared" si="14"/>
        <v/>
      </c>
      <c r="K61" s="43" t="e">
        <f>SUM(D61:J61)/(COUNTA(D61:J61)-COUNTBLANK(D61:J61))</f>
        <v>#DIV/0!</v>
      </c>
      <c r="L61" s="129" t="str">
        <f>IFERROR(IF(ISBLANK(K61),"",(K61/24)),$B$27)</f>
        <v>No Data</v>
      </c>
      <c r="M61" s="32" t="s">
        <v>132</v>
      </c>
      <c r="N61" s="124"/>
      <c r="O61" s="73" t="str">
        <f>LEFT(L61,4)</f>
        <v>No D</v>
      </c>
      <c r="P61" s="57" t="str">
        <f>RIGHT(O61,2)</f>
        <v xml:space="preserve"> D</v>
      </c>
      <c r="Q61" s="57" t="e">
        <f>(P61*0.01)</f>
        <v>#VALUE!</v>
      </c>
      <c r="R61" s="57" t="e">
        <f>Q61*60</f>
        <v>#VALUE!</v>
      </c>
      <c r="S61" s="188" t="s">
        <v>215</v>
      </c>
      <c r="T61" s="189"/>
    </row>
    <row r="62" spans="1:20" x14ac:dyDescent="0.2">
      <c r="A62" s="29" t="s">
        <v>133</v>
      </c>
      <c r="B62" s="13" t="s">
        <v>216</v>
      </c>
      <c r="C62" s="105"/>
      <c r="D62" s="105" t="str">
        <f>IF(ISBLANK(D41),"",(IF(ISBLANK(D61),"",(D41/60)+D61)))</f>
        <v/>
      </c>
      <c r="E62" s="105" t="str">
        <f>IF(ISBLANK(E41),"",(IF(ISBLANK(E61),"",(E41/60)+E61)))</f>
        <v/>
      </c>
      <c r="F62" s="105" t="str">
        <f t="shared" ref="F62" si="15">IF(ISBLANK(F41),"",(IF(ISBLANK(F61),"",(F41/60)+F61)))</f>
        <v/>
      </c>
      <c r="G62" s="105" t="str">
        <f t="shared" ref="G62" si="16">IF(ISBLANK(G41),"",(IF(ISBLANK(G61),"",(G41/60)+G61)))</f>
        <v/>
      </c>
      <c r="H62" s="105" t="str">
        <f t="shared" ref="H62" si="17">IF(ISBLANK(H41),"",(IF(ISBLANK(H61),"",(H41/60)+H61)))</f>
        <v/>
      </c>
      <c r="I62" s="105" t="str">
        <f t="shared" ref="I62" si="18">IF(ISBLANK(I41),"",(IF(ISBLANK(I61),"",(I41/60)+I61)))</f>
        <v/>
      </c>
      <c r="J62" s="105" t="str">
        <f t="shared" ref="J62" si="19">IF(ISBLANK(J41),"",(IF(ISBLANK(J61),"",(J41/60)+J61)))</f>
        <v/>
      </c>
      <c r="K62" s="125" t="e">
        <f>AVERAGE(D62:J62)</f>
        <v>#DIV/0!</v>
      </c>
      <c r="L62" s="129" t="str">
        <f>IFERROR(IF(ISBLANK(K62),"",(K62/24)),$B$27)</f>
        <v>No Data</v>
      </c>
      <c r="M62" s="63" t="s">
        <v>217</v>
      </c>
      <c r="S62" s="172" t="s">
        <v>203</v>
      </c>
      <c r="T62" s="173" t="s">
        <v>60</v>
      </c>
    </row>
    <row r="63" spans="1:20" ht="13.5" thickBot="1" x14ac:dyDescent="0.25">
      <c r="A63" s="30" t="s">
        <v>218</v>
      </c>
      <c r="B63" s="31" t="s">
        <v>219</v>
      </c>
      <c r="C63" s="108"/>
      <c r="D63" s="108" t="str">
        <f t="shared" ref="D63:G63" si="20">IF(ISERROR(D61/D60),"",IF(ISBLANK(D61),"",D61/D60))</f>
        <v/>
      </c>
      <c r="E63" s="108" t="str">
        <f t="shared" si="20"/>
        <v/>
      </c>
      <c r="F63" s="108" t="str">
        <f t="shared" si="20"/>
        <v/>
      </c>
      <c r="G63" s="108" t="str">
        <f t="shared" si="20"/>
        <v/>
      </c>
      <c r="H63" s="108" t="str">
        <f>IF(ISERROR(H61/H60),"",IF(ISBLANK(H61),"",H61/H60))</f>
        <v/>
      </c>
      <c r="I63" s="108" t="str">
        <f>IF(ISERROR(I61/I60),"",IF(ISBLANK(I61),"",I61/I60))</f>
        <v/>
      </c>
      <c r="J63" s="108" t="str">
        <f>IF(ISERROR(J61/J60),"",IF(ISBLANK(J61),"",J61/J60))</f>
        <v/>
      </c>
      <c r="K63" s="108"/>
      <c r="L63" s="46" t="e">
        <f>L61/L60</f>
        <v>#VALUE!</v>
      </c>
      <c r="M63" s="33" t="s">
        <v>218</v>
      </c>
      <c r="S63" s="172" t="s">
        <v>205</v>
      </c>
      <c r="T63" s="174" t="s">
        <v>60</v>
      </c>
    </row>
    <row r="64" spans="1:20" x14ac:dyDescent="0.2">
      <c r="A64" s="55"/>
      <c r="B64" s="13"/>
      <c r="C64" s="105"/>
      <c r="D64" s="109"/>
      <c r="E64" s="105"/>
      <c r="F64" s="105"/>
      <c r="G64" s="105"/>
      <c r="H64" s="105"/>
      <c r="I64" s="105"/>
      <c r="J64" s="105"/>
      <c r="K64" s="105"/>
      <c r="L64" s="43" t="str">
        <f>IFERROR(_xlfn.STDEV.P(D56:J56),$B$27)</f>
        <v>No Data</v>
      </c>
      <c r="M64" s="56" t="s">
        <v>220</v>
      </c>
      <c r="S64" s="175" t="s">
        <v>207</v>
      </c>
      <c r="T64" s="190" t="s">
        <v>60</v>
      </c>
    </row>
    <row r="65" spans="1:20" x14ac:dyDescent="0.2">
      <c r="A65" s="55"/>
      <c r="B65" s="13"/>
      <c r="C65" s="105"/>
      <c r="D65" s="109"/>
      <c r="E65" s="105"/>
      <c r="F65" s="105"/>
      <c r="G65" s="105"/>
      <c r="H65" s="105"/>
      <c r="I65" s="105"/>
      <c r="J65" s="105"/>
      <c r="K65" s="105"/>
      <c r="L65" s="43" t="str">
        <f>IFERROR(_xlfn.STDEV.P(D57:J57),$B$27)</f>
        <v>No Data</v>
      </c>
      <c r="M65" s="56" t="s">
        <v>221</v>
      </c>
      <c r="S65" s="57" t="s">
        <v>209</v>
      </c>
      <c r="T65" s="191"/>
    </row>
    <row r="66" spans="1:20" x14ac:dyDescent="0.2">
      <c r="A66" s="111" t="s">
        <v>222</v>
      </c>
      <c r="B66" s="112"/>
      <c r="C66" s="205" t="s">
        <v>223</v>
      </c>
      <c r="D66" s="201"/>
      <c r="E66" s="201"/>
      <c r="F66" s="201"/>
      <c r="G66" s="201"/>
      <c r="H66" s="201"/>
      <c r="I66" s="201"/>
      <c r="J66" s="201"/>
      <c r="K66" s="127"/>
      <c r="L66" s="203"/>
      <c r="M66" s="17"/>
    </row>
    <row r="67" spans="1:20" ht="40.5" customHeight="1" x14ac:dyDescent="0.2">
      <c r="A67" s="111"/>
      <c r="B67" s="112"/>
      <c r="C67" s="206"/>
      <c r="D67" s="202"/>
      <c r="E67" s="202"/>
      <c r="F67" s="202"/>
      <c r="G67" s="202"/>
      <c r="H67" s="202"/>
      <c r="I67" s="202"/>
      <c r="J67" s="202"/>
      <c r="K67" s="193"/>
      <c r="L67" s="204"/>
      <c r="M67" s="17"/>
    </row>
    <row r="69" spans="1:20" ht="13.5" thickBot="1" x14ac:dyDescent="0.25">
      <c r="A69" s="171" t="s">
        <v>224</v>
      </c>
      <c r="B69" s="198"/>
      <c r="C69" s="199"/>
      <c r="D69" s="199"/>
      <c r="E69" s="199"/>
      <c r="F69" s="199"/>
      <c r="G69" s="199"/>
      <c r="H69" s="199"/>
      <c r="I69" s="199"/>
      <c r="J69" s="199"/>
      <c r="K69" s="199"/>
      <c r="L69" s="199"/>
      <c r="M69" s="199"/>
    </row>
    <row r="70" spans="1:20" x14ac:dyDescent="0.2">
      <c r="A70" s="21" t="s">
        <v>118</v>
      </c>
      <c r="B70" s="84"/>
      <c r="C70" s="84"/>
      <c r="D70" s="84"/>
      <c r="E70" s="84"/>
      <c r="F70" s="84"/>
      <c r="G70" s="84"/>
      <c r="H70" s="84"/>
      <c r="I70" s="84"/>
      <c r="J70" s="84"/>
      <c r="K70" s="84"/>
      <c r="L70" s="84"/>
      <c r="M70" s="85"/>
      <c r="S70" s="6" t="s">
        <v>225</v>
      </c>
      <c r="T70"/>
    </row>
    <row r="71" spans="1:20" x14ac:dyDescent="0.2">
      <c r="A71" s="86"/>
      <c r="B71" s="87"/>
      <c r="C71" s="88" t="s">
        <v>159</v>
      </c>
      <c r="D71" s="110" t="s">
        <v>160</v>
      </c>
      <c r="E71" s="110" t="s">
        <v>161</v>
      </c>
      <c r="F71" s="110" t="s">
        <v>162</v>
      </c>
      <c r="G71" s="110" t="s">
        <v>163</v>
      </c>
      <c r="H71" s="110" t="s">
        <v>164</v>
      </c>
      <c r="I71" s="110" t="s">
        <v>165</v>
      </c>
      <c r="J71" s="110" t="s">
        <v>166</v>
      </c>
      <c r="K71" s="110"/>
      <c r="L71" s="17" t="s">
        <v>167</v>
      </c>
      <c r="M71" s="71"/>
      <c r="S71" s="188" t="s">
        <v>215</v>
      </c>
      <c r="T71" s="189"/>
    </row>
    <row r="72" spans="1:20" x14ac:dyDescent="0.2">
      <c r="A72" s="25" t="s">
        <v>227</v>
      </c>
      <c r="B72" s="87"/>
      <c r="C72" s="69">
        <v>40544</v>
      </c>
      <c r="D72" s="167"/>
      <c r="E72" s="167"/>
      <c r="F72" s="70"/>
      <c r="G72" s="70"/>
      <c r="H72" s="70"/>
      <c r="I72" s="70"/>
      <c r="J72" s="70"/>
      <c r="K72" s="70"/>
      <c r="M72" s="71"/>
      <c r="S72" s="172" t="s">
        <v>203</v>
      </c>
      <c r="T72" s="173" t="s">
        <v>60</v>
      </c>
    </row>
    <row r="73" spans="1:20" x14ac:dyDescent="0.2">
      <c r="A73" s="25" t="s">
        <v>169</v>
      </c>
      <c r="C73" s="72">
        <v>30</v>
      </c>
      <c r="D73" s="132"/>
      <c r="E73" s="132"/>
      <c r="F73" s="159"/>
      <c r="G73" s="159"/>
      <c r="H73" s="130"/>
      <c r="I73" s="130"/>
      <c r="J73" s="130"/>
      <c r="K73" s="66"/>
      <c r="L73" s="126" t="str">
        <f>IFERROR(AVERAGE(D73:J73),$B$27)</f>
        <v>No Data</v>
      </c>
      <c r="M73" s="71" t="s">
        <v>126</v>
      </c>
      <c r="S73" s="172" t="s">
        <v>205</v>
      </c>
      <c r="T73" s="174" t="s">
        <v>60</v>
      </c>
    </row>
    <row r="74" spans="1:20" x14ac:dyDescent="0.2">
      <c r="A74" s="25" t="s">
        <v>170</v>
      </c>
      <c r="B74" s="87" t="s">
        <v>171</v>
      </c>
      <c r="C74" s="91">
        <v>0.97916666666666663</v>
      </c>
      <c r="D74" s="131"/>
      <c r="E74" s="131"/>
      <c r="F74" s="131"/>
      <c r="G74" s="131"/>
      <c r="H74" s="131"/>
      <c r="I74" s="131"/>
      <c r="J74" s="131"/>
      <c r="K74" s="48"/>
      <c r="L74" s="43" t="str">
        <f>IFERROR(TEXT(IF(L87&lt;0, 24+L87,L87)/24,"h:mm"),$B$27)</f>
        <v>No Data</v>
      </c>
      <c r="M74" s="32" t="s">
        <v>172</v>
      </c>
      <c r="S74" s="175" t="s">
        <v>207</v>
      </c>
      <c r="T74" s="190" t="s">
        <v>60</v>
      </c>
    </row>
    <row r="75" spans="1:20" x14ac:dyDescent="0.2">
      <c r="A75" s="25" t="s">
        <v>173</v>
      </c>
      <c r="B75" s="87" t="s">
        <v>174</v>
      </c>
      <c r="C75" s="91">
        <v>0.98958333333333337</v>
      </c>
      <c r="D75" s="131"/>
      <c r="E75" s="131"/>
      <c r="F75" s="131"/>
      <c r="G75" s="131"/>
      <c r="H75" s="131"/>
      <c r="I75" s="131"/>
      <c r="J75" s="131"/>
      <c r="K75" s="48"/>
      <c r="L75" s="43" t="str">
        <f>IFERROR(TEXT(IF(L88&lt;0, 24+L88,L88)/24,"h:mm"),$B$27)</f>
        <v>No Data</v>
      </c>
      <c r="M75" s="32" t="s">
        <v>175</v>
      </c>
      <c r="S75" s="57" t="s">
        <v>209</v>
      </c>
      <c r="T75" s="191"/>
    </row>
    <row r="76" spans="1:20" x14ac:dyDescent="0.2">
      <c r="A76" s="25" t="s">
        <v>176</v>
      </c>
      <c r="B76" s="87" t="s">
        <v>177</v>
      </c>
      <c r="C76" s="88">
        <v>30</v>
      </c>
      <c r="D76" s="132"/>
      <c r="E76" s="132"/>
      <c r="F76" s="132"/>
      <c r="G76" s="132"/>
      <c r="H76" s="132"/>
      <c r="I76" s="132"/>
      <c r="J76" s="132"/>
      <c r="K76" s="92"/>
      <c r="L76" s="43" t="str">
        <f>IFERROR(AVERAGE(D76:J76),$B$27)</f>
        <v>No Data</v>
      </c>
      <c r="M76" s="32" t="s">
        <v>226</v>
      </c>
    </row>
    <row r="77" spans="1:20" x14ac:dyDescent="0.2">
      <c r="A77" s="25" t="s">
        <v>179</v>
      </c>
      <c r="B77" s="89" t="s">
        <v>180</v>
      </c>
      <c r="C77" s="93">
        <v>3</v>
      </c>
      <c r="D77" s="132"/>
      <c r="E77" s="132"/>
      <c r="F77" s="132"/>
      <c r="G77" s="132"/>
      <c r="H77" s="132"/>
      <c r="I77" s="132"/>
      <c r="J77" s="132"/>
      <c r="K77" s="92"/>
      <c r="L77" s="126" t="str">
        <f>IFERROR(AVERAGE(D77:J77),$B$27)</f>
        <v>No Data</v>
      </c>
      <c r="M77" s="32" t="s">
        <v>181</v>
      </c>
    </row>
    <row r="78" spans="1:20" ht="25.5" x14ac:dyDescent="0.2">
      <c r="A78" s="25" t="s">
        <v>182</v>
      </c>
      <c r="B78" s="87" t="s">
        <v>183</v>
      </c>
      <c r="C78" s="88">
        <v>60</v>
      </c>
      <c r="D78" s="132"/>
      <c r="E78" s="132"/>
      <c r="F78" s="132"/>
      <c r="G78" s="132"/>
      <c r="H78" s="132"/>
      <c r="I78" s="132"/>
      <c r="J78" s="132"/>
      <c r="K78" s="92"/>
      <c r="L78" s="43" t="str">
        <f>IFERROR(SUM(D78:J78)/COUNTA(D78:J78),$B$27)</f>
        <v>No Data</v>
      </c>
      <c r="M78" s="32" t="s">
        <v>184</v>
      </c>
    </row>
    <row r="79" spans="1:20" x14ac:dyDescent="0.2">
      <c r="A79" s="25" t="s">
        <v>185</v>
      </c>
      <c r="B79" s="87" t="s">
        <v>186</v>
      </c>
      <c r="C79" s="91">
        <v>0.29166666666666669</v>
      </c>
      <c r="D79" s="131"/>
      <c r="E79" s="131"/>
      <c r="F79" s="131"/>
      <c r="G79" s="131"/>
      <c r="H79" s="131"/>
      <c r="I79" s="131"/>
      <c r="J79" s="131"/>
      <c r="K79" s="48"/>
      <c r="L79" s="44" t="str">
        <f>IFERROR(TEXT(L89/24,"h:mm"),$B$27)</f>
        <v>No Data</v>
      </c>
      <c r="M79" s="32" t="s">
        <v>187</v>
      </c>
    </row>
    <row r="80" spans="1:20" ht="25.5" x14ac:dyDescent="0.2">
      <c r="A80" s="25" t="s">
        <v>188</v>
      </c>
      <c r="B80" s="87" t="s">
        <v>189</v>
      </c>
      <c r="C80" s="94">
        <v>30</v>
      </c>
      <c r="D80" s="132"/>
      <c r="E80" s="132"/>
      <c r="F80" s="132"/>
      <c r="G80" s="132"/>
      <c r="H80" s="132"/>
      <c r="I80" s="132"/>
      <c r="J80" s="132"/>
      <c r="K80" s="92"/>
      <c r="L80" s="43" t="str">
        <f>IFERROR(SUM(D80:J80)/COUNTA(D80:J80),$B$27)</f>
        <v>No Data</v>
      </c>
      <c r="M80" s="32" t="s">
        <v>190</v>
      </c>
    </row>
    <row r="81" spans="1:20" x14ac:dyDescent="0.2">
      <c r="A81" s="25" t="s">
        <v>191</v>
      </c>
      <c r="B81" s="87" t="s">
        <v>192</v>
      </c>
      <c r="C81" s="91">
        <v>0.33333333333333331</v>
      </c>
      <c r="D81" s="131"/>
      <c r="E81" s="131"/>
      <c r="F81" s="131"/>
      <c r="G81" s="131"/>
      <c r="H81" s="131"/>
      <c r="I81" s="131"/>
      <c r="J81" s="131"/>
      <c r="K81" s="48"/>
      <c r="L81" s="44" t="str">
        <f>IFERROR(TEXT(L90/24,"h:mm"),$B$27)</f>
        <v>No Data</v>
      </c>
      <c r="M81" s="32" t="s">
        <v>193</v>
      </c>
    </row>
    <row r="82" spans="1:20" ht="25.5" x14ac:dyDescent="0.2">
      <c r="A82" s="25" t="s">
        <v>194</v>
      </c>
      <c r="B82" s="87"/>
      <c r="C82" s="91">
        <v>3</v>
      </c>
      <c r="D82" s="92"/>
      <c r="E82" s="92"/>
      <c r="F82" s="92"/>
      <c r="G82" s="92"/>
      <c r="H82" s="92"/>
      <c r="I82" s="92"/>
      <c r="J82" s="92"/>
      <c r="K82" s="92"/>
      <c r="L82" s="43" t="str">
        <f>IFERROR(AVERAGE(D82:J82),$B$27)</f>
        <v>No Data</v>
      </c>
      <c r="M82" s="32" t="s">
        <v>195</v>
      </c>
    </row>
    <row r="83" spans="1:20" x14ac:dyDescent="0.2">
      <c r="A83" s="67" t="s">
        <v>196</v>
      </c>
      <c r="B83" s="95"/>
      <c r="C83" s="90"/>
      <c r="D83" s="96"/>
      <c r="E83" s="96"/>
      <c r="F83" s="96"/>
      <c r="G83" s="96"/>
      <c r="H83" s="96"/>
      <c r="I83" s="96"/>
      <c r="J83" s="96"/>
      <c r="K83" s="96"/>
      <c r="L83" s="43"/>
      <c r="M83" s="62" t="s">
        <v>197</v>
      </c>
    </row>
    <row r="84" spans="1:20" x14ac:dyDescent="0.2">
      <c r="A84" s="163" t="s">
        <v>198</v>
      </c>
      <c r="B84" s="95"/>
      <c r="C84" s="97">
        <v>3</v>
      </c>
      <c r="D84" s="96"/>
      <c r="E84" s="96"/>
      <c r="F84" s="96"/>
      <c r="G84" s="96"/>
      <c r="H84" s="96"/>
      <c r="I84" s="96"/>
      <c r="J84" s="96"/>
      <c r="K84" s="96"/>
      <c r="L84" s="43" t="str">
        <f>IFERROR(AVERAGE(D84:K84),$B$27)</f>
        <v>No Data</v>
      </c>
      <c r="M84" s="62" t="s">
        <v>199</v>
      </c>
    </row>
    <row r="85" spans="1:20" ht="18.399999999999999" customHeight="1" x14ac:dyDescent="0.2">
      <c r="A85" s="163" t="s">
        <v>200</v>
      </c>
      <c r="B85" s="95"/>
      <c r="C85" s="97">
        <v>4</v>
      </c>
      <c r="D85" s="96"/>
      <c r="E85" s="96"/>
      <c r="F85" s="96"/>
      <c r="G85" s="96"/>
      <c r="H85" s="96"/>
      <c r="I85" s="96"/>
      <c r="J85" s="96"/>
      <c r="K85" s="96"/>
      <c r="L85" s="43" t="str">
        <f>IFERROR(AVERAGE(D85:J85),$B$27)</f>
        <v>No Data</v>
      </c>
      <c r="M85" s="62" t="s">
        <v>201</v>
      </c>
    </row>
    <row r="86" spans="1:20" s="38" customFormat="1" ht="14.25" customHeight="1" x14ac:dyDescent="0.2">
      <c r="A86" s="64"/>
      <c r="B86" s="89"/>
      <c r="C86" s="156"/>
      <c r="D86" s="157"/>
      <c r="E86" s="157"/>
      <c r="F86" s="157"/>
      <c r="G86" s="157"/>
      <c r="H86" s="157"/>
      <c r="I86" s="157"/>
      <c r="J86" s="157"/>
      <c r="K86" s="157"/>
      <c r="L86" s="158"/>
      <c r="M86" s="63"/>
      <c r="N86" s="121"/>
    </row>
    <row r="87" spans="1:20" hidden="1" x14ac:dyDescent="0.2">
      <c r="A87" s="99"/>
      <c r="B87" s="100" t="s">
        <v>202</v>
      </c>
      <c r="C87" s="101">
        <f t="shared" ref="C87:J88" si="21">IF(ISBLANK(C74),"",IF(HOUR(C74)&gt;12,HOUR(C74)+(MINUTE(C74)/60)-24,HOUR(C74)+(MINUTE(C74)/60)))</f>
        <v>-0.5</v>
      </c>
      <c r="D87" s="101" t="str">
        <f t="shared" si="21"/>
        <v/>
      </c>
      <c r="E87" s="101" t="str">
        <f t="shared" si="21"/>
        <v/>
      </c>
      <c r="F87" s="101" t="str">
        <f t="shared" si="21"/>
        <v/>
      </c>
      <c r="G87" s="101" t="str">
        <f t="shared" si="21"/>
        <v/>
      </c>
      <c r="H87" s="101" t="str">
        <f t="shared" si="21"/>
        <v/>
      </c>
      <c r="I87" s="101" t="str">
        <f t="shared" si="21"/>
        <v/>
      </c>
      <c r="J87" s="101" t="str">
        <f t="shared" si="21"/>
        <v/>
      </c>
      <c r="K87" s="101"/>
      <c r="L87" s="160" t="str">
        <f>IFERROR(AVERAGE(D87:J87),$B$27)</f>
        <v>No Data</v>
      </c>
      <c r="M87" s="102"/>
    </row>
    <row r="88" spans="1:20" hidden="1" x14ac:dyDescent="0.2">
      <c r="A88" s="99"/>
      <c r="B88" s="100" t="s">
        <v>204</v>
      </c>
      <c r="C88" s="101">
        <f t="shared" si="21"/>
        <v>-0.25</v>
      </c>
      <c r="D88" s="101" t="str">
        <f t="shared" si="21"/>
        <v/>
      </c>
      <c r="E88" s="101" t="str">
        <f t="shared" si="21"/>
        <v/>
      </c>
      <c r="F88" s="101" t="str">
        <f t="shared" si="21"/>
        <v/>
      </c>
      <c r="G88" s="101" t="str">
        <f t="shared" si="21"/>
        <v/>
      </c>
      <c r="H88" s="101" t="str">
        <f t="shared" si="21"/>
        <v/>
      </c>
      <c r="I88" s="101" t="str">
        <f t="shared" si="21"/>
        <v/>
      </c>
      <c r="J88" s="101" t="str">
        <f t="shared" si="21"/>
        <v/>
      </c>
      <c r="K88" s="101"/>
      <c r="L88" s="160" t="str">
        <f>IFERROR(AVERAGE(D88:J88),$B$27)</f>
        <v>No Data</v>
      </c>
      <c r="M88" s="102"/>
    </row>
    <row r="89" spans="1:20" hidden="1" x14ac:dyDescent="0.2">
      <c r="A89" s="99"/>
      <c r="B89" s="100" t="s">
        <v>206</v>
      </c>
      <c r="C89" s="101">
        <f t="shared" ref="C89" si="22">IF(ISBLANK(C79),"",HOUR(C79)+(MINUTE(C79)/60))</f>
        <v>7</v>
      </c>
      <c r="D89" s="101" t="str">
        <f t="shared" ref="D89:J89" si="23">IF(ISBLANK(D79),"",HOUR(D79)+(MINUTE(D79)/60))</f>
        <v/>
      </c>
      <c r="E89" s="101" t="str">
        <f t="shared" si="23"/>
        <v/>
      </c>
      <c r="F89" s="101" t="str">
        <f t="shared" si="23"/>
        <v/>
      </c>
      <c r="G89" s="101" t="str">
        <f t="shared" si="23"/>
        <v/>
      </c>
      <c r="H89" s="101" t="str">
        <f t="shared" si="23"/>
        <v/>
      </c>
      <c r="I89" s="101" t="str">
        <f t="shared" si="23"/>
        <v/>
      </c>
      <c r="J89" s="101" t="str">
        <f t="shared" si="23"/>
        <v/>
      </c>
      <c r="K89" s="101"/>
      <c r="L89" s="160" t="str">
        <f>IFERROR(AVERAGE(D89:J89),$B$27)</f>
        <v>No Data</v>
      </c>
      <c r="M89" s="102"/>
    </row>
    <row r="90" spans="1:20" hidden="1" x14ac:dyDescent="0.2">
      <c r="A90" s="99"/>
      <c r="B90" s="100" t="s">
        <v>208</v>
      </c>
      <c r="C90" s="101">
        <f t="shared" ref="C90" si="24">IF(ISBLANK(C81),"",HOUR(C81)+(MINUTE(C81)/60))</f>
        <v>8</v>
      </c>
      <c r="D90" s="101" t="str">
        <f t="shared" ref="D90:J90" si="25">IF(ISBLANK(D81),"",HOUR(D81)+(MINUTE(D81)/60))</f>
        <v/>
      </c>
      <c r="E90" s="101" t="str">
        <f t="shared" si="25"/>
        <v/>
      </c>
      <c r="F90" s="101" t="str">
        <f t="shared" si="25"/>
        <v/>
      </c>
      <c r="G90" s="101" t="str">
        <f t="shared" si="25"/>
        <v/>
      </c>
      <c r="H90" s="101" t="str">
        <f t="shared" si="25"/>
        <v/>
      </c>
      <c r="I90" s="101" t="str">
        <f t="shared" si="25"/>
        <v/>
      </c>
      <c r="J90" s="101" t="str">
        <f t="shared" si="25"/>
        <v/>
      </c>
      <c r="K90" s="101"/>
      <c r="L90" s="160" t="str">
        <f>IFERROR(AVERAGE(D90:J90),$B$27)</f>
        <v>No Data</v>
      </c>
      <c r="M90" s="102"/>
    </row>
    <row r="91" spans="1:20" hidden="1" x14ac:dyDescent="0.2">
      <c r="A91" s="103"/>
      <c r="B91" s="87"/>
      <c r="C91" s="87"/>
      <c r="D91" s="104"/>
      <c r="E91" s="104"/>
      <c r="F91" s="104"/>
      <c r="G91" s="104"/>
      <c r="H91" s="104"/>
      <c r="I91" s="104"/>
      <c r="J91" s="104"/>
      <c r="K91" s="104"/>
      <c r="M91" s="71"/>
    </row>
    <row r="92" spans="1:20" x14ac:dyDescent="0.2">
      <c r="A92" s="29" t="s">
        <v>131</v>
      </c>
      <c r="B92" s="13" t="s">
        <v>212</v>
      </c>
      <c r="C92" s="105"/>
      <c r="D92" s="105" t="str">
        <f t="shared" ref="D92:J92" si="26">IF(ISBLANK(D75),"", IF(ISBLANK(D81),"",24*IF(D75&gt;D81,D81+1-D75,D81-D75)))</f>
        <v/>
      </c>
      <c r="E92" s="105" t="str">
        <f t="shared" si="26"/>
        <v/>
      </c>
      <c r="F92" s="105" t="str">
        <f t="shared" si="26"/>
        <v/>
      </c>
      <c r="G92" s="105" t="str">
        <f t="shared" si="26"/>
        <v/>
      </c>
      <c r="H92" s="105" t="str">
        <f t="shared" si="26"/>
        <v/>
      </c>
      <c r="I92" s="105" t="str">
        <f t="shared" si="26"/>
        <v/>
      </c>
      <c r="J92" s="105" t="str">
        <f t="shared" si="26"/>
        <v/>
      </c>
      <c r="K92" s="43" t="e">
        <f>SUM(D92:J92)/(COUNTA(D92:J92)-COUNTBLANK(D92:J92))</f>
        <v>#DIV/0!</v>
      </c>
      <c r="L92" s="129" t="str">
        <f>IFERROR(IF(ISBLANK(K92),"",(K92/24)),$B$27)</f>
        <v>No Data</v>
      </c>
      <c r="M92" s="32" t="s">
        <v>131</v>
      </c>
      <c r="N92" s="124"/>
      <c r="O92" s="73" t="str">
        <f>LEFT(L92,4)</f>
        <v>No D</v>
      </c>
      <c r="P92" s="57" t="str">
        <f>RIGHT(O92,2)</f>
        <v xml:space="preserve"> D</v>
      </c>
      <c r="Q92" s="57" t="e">
        <f>(P92*0.01)</f>
        <v>#VALUE!</v>
      </c>
      <c r="R92" s="57" t="e">
        <f>Q92*60</f>
        <v>#VALUE!</v>
      </c>
      <c r="S92" s="6" t="s">
        <v>213</v>
      </c>
      <c r="T92"/>
    </row>
    <row r="93" spans="1:20" x14ac:dyDescent="0.2">
      <c r="A93" s="29" t="s">
        <v>132</v>
      </c>
      <c r="B93" s="13" t="s">
        <v>214</v>
      </c>
      <c r="C93" s="105"/>
      <c r="D93" s="105" t="str">
        <f t="shared" ref="D93:J93" si="27">IF(ISBLANK(D92),"",(IF(ISBLANK(D76),"",IF(ISBLANK(D78),"",D92-((D76+D78)/60)-(D90-D89)))))</f>
        <v/>
      </c>
      <c r="E93" s="105" t="str">
        <f t="shared" si="27"/>
        <v/>
      </c>
      <c r="F93" s="105" t="str">
        <f t="shared" si="27"/>
        <v/>
      </c>
      <c r="G93" s="105" t="str">
        <f t="shared" si="27"/>
        <v/>
      </c>
      <c r="H93" s="105" t="str">
        <f t="shared" si="27"/>
        <v/>
      </c>
      <c r="I93" s="105" t="str">
        <f t="shared" si="27"/>
        <v/>
      </c>
      <c r="J93" s="105" t="str">
        <f t="shared" si="27"/>
        <v/>
      </c>
      <c r="K93" s="43" t="e">
        <f>SUM(D93:J93)/(COUNTA(D93:J93)-COUNTBLANK(D93:J93))</f>
        <v>#DIV/0!</v>
      </c>
      <c r="L93" s="129" t="str">
        <f>IFERROR(IF(ISBLANK(K93),"",(K93/24)),$B$27)</f>
        <v>No Data</v>
      </c>
      <c r="M93" s="32" t="s">
        <v>132</v>
      </c>
      <c r="N93" s="124"/>
      <c r="O93" s="73" t="str">
        <f>LEFT(L93,4)</f>
        <v>No D</v>
      </c>
      <c r="P93" s="57" t="str">
        <f>RIGHT(O93,2)</f>
        <v xml:space="preserve"> D</v>
      </c>
      <c r="Q93" s="57" t="e">
        <f>(P93*0.01)</f>
        <v>#VALUE!</v>
      </c>
      <c r="R93" s="57" t="e">
        <f>Q93*60</f>
        <v>#VALUE!</v>
      </c>
      <c r="S93" s="188" t="s">
        <v>215</v>
      </c>
      <c r="T93" s="189"/>
    </row>
    <row r="94" spans="1:20" x14ac:dyDescent="0.2">
      <c r="A94" s="29" t="s">
        <v>133</v>
      </c>
      <c r="B94" s="13" t="s">
        <v>216</v>
      </c>
      <c r="C94" s="105"/>
      <c r="D94" s="105" t="str">
        <f>IF(ISBLANK(D73),"",(IF(ISBLANK(D93),"",(D73/60)+D93)))</f>
        <v/>
      </c>
      <c r="E94" s="105" t="str">
        <f>IF(ISBLANK(E73),"",(IF(ISBLANK(E93),"",(E73/60)+E93)))</f>
        <v/>
      </c>
      <c r="F94" s="105" t="str">
        <f t="shared" ref="F94" si="28">IF(ISBLANK(F73),"",(IF(ISBLANK(F93),"",(F73/60)+F93)))</f>
        <v/>
      </c>
      <c r="G94" s="105" t="str">
        <f t="shared" ref="G94" si="29">IF(ISBLANK(G73),"",(IF(ISBLANK(G93),"",(G73/60)+G93)))</f>
        <v/>
      </c>
      <c r="H94" s="105" t="str">
        <f t="shared" ref="H94" si="30">IF(ISBLANK(H73),"",(IF(ISBLANK(H93),"",(H73/60)+H93)))</f>
        <v/>
      </c>
      <c r="I94" s="105" t="str">
        <f t="shared" ref="I94" si="31">IF(ISBLANK(I73),"",(IF(ISBLANK(I93),"",(I73/60)+I93)))</f>
        <v/>
      </c>
      <c r="J94" s="105" t="str">
        <f t="shared" ref="J94" si="32">IF(ISBLANK(J73),"",(IF(ISBLANK(J93),"",(J73/60)+J93)))</f>
        <v/>
      </c>
      <c r="K94" s="125" t="e">
        <f>AVERAGE(D94:J94)</f>
        <v>#DIV/0!</v>
      </c>
      <c r="L94" s="129" t="str">
        <f>IFERROR(IF(ISBLANK(K94),"",(K94/24)),$B$27)</f>
        <v>No Data</v>
      </c>
      <c r="M94" s="63" t="s">
        <v>217</v>
      </c>
      <c r="S94" s="172" t="s">
        <v>203</v>
      </c>
      <c r="T94" s="173" t="s">
        <v>60</v>
      </c>
    </row>
    <row r="95" spans="1:20" ht="13.5" thickBot="1" x14ac:dyDescent="0.25">
      <c r="A95" s="30" t="s">
        <v>218</v>
      </c>
      <c r="B95" s="31" t="s">
        <v>219</v>
      </c>
      <c r="C95" s="108"/>
      <c r="D95" s="108" t="str">
        <f t="shared" ref="D95:G95" si="33">IF(ISERROR(D93/D92),"",IF(ISBLANK(D93),"",D93/D92))</f>
        <v/>
      </c>
      <c r="E95" s="108" t="str">
        <f t="shared" si="33"/>
        <v/>
      </c>
      <c r="F95" s="108" t="str">
        <f t="shared" si="33"/>
        <v/>
      </c>
      <c r="G95" s="108" t="str">
        <f t="shared" si="33"/>
        <v/>
      </c>
      <c r="H95" s="108" t="str">
        <f>IF(ISERROR(H93/H92),"",IF(ISBLANK(H93),"",H93/H92))</f>
        <v/>
      </c>
      <c r="I95" s="108" t="str">
        <f>IF(ISERROR(I93/I92),"",IF(ISBLANK(I93),"",I93/I92))</f>
        <v/>
      </c>
      <c r="J95" s="108" t="str">
        <f>IF(ISERROR(J93/J92),"",IF(ISBLANK(J93),"",J93/J92))</f>
        <v/>
      </c>
      <c r="K95" s="108"/>
      <c r="L95" s="46" t="e">
        <f>L93/L92</f>
        <v>#VALUE!</v>
      </c>
      <c r="M95" s="33" t="s">
        <v>218</v>
      </c>
      <c r="S95" s="172" t="s">
        <v>205</v>
      </c>
      <c r="T95" s="174" t="s">
        <v>60</v>
      </c>
    </row>
    <row r="96" spans="1:20" x14ac:dyDescent="0.2">
      <c r="A96" s="55"/>
      <c r="B96" s="13"/>
      <c r="C96" s="105"/>
      <c r="D96" s="109"/>
      <c r="E96" s="105"/>
      <c r="F96" s="105"/>
      <c r="G96" s="105"/>
      <c r="H96" s="105"/>
      <c r="I96" s="105"/>
      <c r="J96" s="105"/>
      <c r="K96" s="105"/>
      <c r="L96" s="43" t="str">
        <f>IFERROR(_xlfn.STDEV.P(D88:J88),$B$27)</f>
        <v>No Data</v>
      </c>
      <c r="M96" s="17" t="s">
        <v>220</v>
      </c>
      <c r="S96" s="175" t="s">
        <v>207</v>
      </c>
      <c r="T96" s="190" t="s">
        <v>60</v>
      </c>
    </row>
    <row r="97" spans="1:20" x14ac:dyDescent="0.2">
      <c r="A97" s="55"/>
      <c r="B97" s="13"/>
      <c r="C97" s="105"/>
      <c r="D97" s="109"/>
      <c r="E97" s="105"/>
      <c r="F97" s="105"/>
      <c r="G97" s="105"/>
      <c r="H97" s="105"/>
      <c r="I97" s="105"/>
      <c r="J97" s="105"/>
      <c r="K97" s="105"/>
      <c r="L97" s="43" t="str">
        <f>IFERROR(_xlfn.STDEV.P(D89:J89),$B$27)</f>
        <v>No Data</v>
      </c>
      <c r="M97" s="17" t="s">
        <v>221</v>
      </c>
      <c r="S97" s="57" t="s">
        <v>209</v>
      </c>
      <c r="T97" s="191"/>
    </row>
    <row r="98" spans="1:20" x14ac:dyDescent="0.2">
      <c r="A98" s="111" t="s">
        <v>222</v>
      </c>
      <c r="B98" s="112"/>
      <c r="C98" s="205" t="s">
        <v>223</v>
      </c>
      <c r="D98" s="201"/>
      <c r="E98" s="201"/>
      <c r="F98" s="201"/>
      <c r="G98" s="201"/>
      <c r="H98" s="201"/>
      <c r="I98" s="201"/>
      <c r="J98" s="201"/>
      <c r="K98" s="127"/>
      <c r="L98" s="203"/>
      <c r="M98" s="17"/>
    </row>
    <row r="99" spans="1:20" ht="40.5" customHeight="1" x14ac:dyDescent="0.2">
      <c r="A99" s="111"/>
      <c r="B99" s="112"/>
      <c r="C99" s="206"/>
      <c r="D99" s="202"/>
      <c r="E99" s="202"/>
      <c r="F99" s="202"/>
      <c r="G99" s="202"/>
      <c r="H99" s="202"/>
      <c r="I99" s="202"/>
      <c r="J99" s="202"/>
      <c r="K99" s="193"/>
      <c r="L99" s="204"/>
      <c r="M99" s="17"/>
    </row>
    <row r="100" spans="1:20" s="38" customFormat="1" x14ac:dyDescent="0.2">
      <c r="A100" s="113"/>
      <c r="B100" s="114"/>
      <c r="C100" s="115"/>
      <c r="D100" s="115"/>
      <c r="E100" s="115"/>
      <c r="F100" s="115"/>
      <c r="G100" s="115"/>
      <c r="H100" s="115"/>
      <c r="I100" s="115"/>
      <c r="J100" s="115"/>
      <c r="K100" s="115"/>
      <c r="L100" s="115"/>
      <c r="M100" s="58"/>
      <c r="N100" s="121"/>
    </row>
    <row r="101" spans="1:20" ht="13.5" thickBot="1" x14ac:dyDescent="0.25">
      <c r="A101" s="171" t="s">
        <v>224</v>
      </c>
      <c r="B101" s="195"/>
      <c r="C101" s="200"/>
      <c r="D101" s="200"/>
      <c r="E101" s="200"/>
      <c r="F101" s="200"/>
      <c r="G101" s="200"/>
      <c r="H101" s="200"/>
      <c r="I101" s="200"/>
      <c r="J101" s="200"/>
      <c r="K101" s="200"/>
      <c r="L101" s="200"/>
      <c r="M101" s="200"/>
    </row>
    <row r="102" spans="1:20" x14ac:dyDescent="0.2">
      <c r="A102" s="21" t="s">
        <v>119</v>
      </c>
      <c r="B102" s="84"/>
      <c r="C102" s="84"/>
      <c r="D102" s="84"/>
      <c r="E102" s="84"/>
      <c r="F102" s="84"/>
      <c r="G102" s="84"/>
      <c r="H102" s="84"/>
      <c r="I102" s="84"/>
      <c r="J102" s="84"/>
      <c r="K102" s="84"/>
      <c r="L102" s="84"/>
      <c r="M102" s="85"/>
      <c r="S102" s="6" t="s">
        <v>225</v>
      </c>
      <c r="T102"/>
    </row>
    <row r="103" spans="1:20" x14ac:dyDescent="0.2">
      <c r="A103" s="86"/>
      <c r="B103" s="87"/>
      <c r="C103" s="88" t="s">
        <v>159</v>
      </c>
      <c r="D103" s="49" t="s">
        <v>160</v>
      </c>
      <c r="E103" s="49" t="s">
        <v>161</v>
      </c>
      <c r="F103" s="49" t="s">
        <v>162</v>
      </c>
      <c r="G103" s="49" t="s">
        <v>163</v>
      </c>
      <c r="H103" s="49" t="s">
        <v>164</v>
      </c>
      <c r="I103" s="49" t="s">
        <v>165</v>
      </c>
      <c r="J103" s="49" t="s">
        <v>166</v>
      </c>
      <c r="K103" s="49"/>
      <c r="L103" s="87"/>
      <c r="M103" s="71"/>
      <c r="S103" s="188" t="s">
        <v>215</v>
      </c>
      <c r="T103" s="189"/>
    </row>
    <row r="104" spans="1:20" x14ac:dyDescent="0.2">
      <c r="A104" s="25" t="s">
        <v>168</v>
      </c>
      <c r="C104" s="69">
        <v>40544</v>
      </c>
      <c r="D104" s="167"/>
      <c r="E104" s="167"/>
      <c r="F104" s="70"/>
      <c r="G104" s="70"/>
      <c r="H104" s="70"/>
      <c r="I104" s="70"/>
      <c r="J104" s="70"/>
      <c r="K104" s="70"/>
      <c r="M104" s="71"/>
      <c r="S104" s="172" t="s">
        <v>203</v>
      </c>
      <c r="T104" s="173" t="s">
        <v>60</v>
      </c>
    </row>
    <row r="105" spans="1:20" x14ac:dyDescent="0.2">
      <c r="A105" s="25" t="s">
        <v>169</v>
      </c>
      <c r="C105" s="72">
        <v>30</v>
      </c>
      <c r="D105" s="132"/>
      <c r="E105" s="132"/>
      <c r="F105" s="159"/>
      <c r="G105" s="159"/>
      <c r="H105" s="130"/>
      <c r="I105" s="130"/>
      <c r="J105" s="130"/>
      <c r="K105" s="66"/>
      <c r="L105" s="126" t="str">
        <f>IFERROR(AVERAGE(D105:J105),$B$27)</f>
        <v>No Data</v>
      </c>
      <c r="M105" s="71" t="s">
        <v>126</v>
      </c>
      <c r="S105" s="172" t="s">
        <v>205</v>
      </c>
      <c r="T105" s="174" t="s">
        <v>60</v>
      </c>
    </row>
    <row r="106" spans="1:20" x14ac:dyDescent="0.2">
      <c r="A106" s="25" t="s">
        <v>170</v>
      </c>
      <c r="B106" s="87" t="s">
        <v>171</v>
      </c>
      <c r="C106" s="91">
        <v>0.97916666666666663</v>
      </c>
      <c r="D106" s="131"/>
      <c r="E106" s="131"/>
      <c r="F106" s="131"/>
      <c r="G106" s="131"/>
      <c r="H106" s="131"/>
      <c r="I106" s="131"/>
      <c r="J106" s="131"/>
      <c r="K106" s="48"/>
      <c r="L106" s="43" t="str">
        <f>IFERROR(TEXT(IF(L119&lt;0, 24+L119,L119)/24,"h:mm"),$B$27)</f>
        <v>No Data</v>
      </c>
      <c r="M106" s="32" t="s">
        <v>172</v>
      </c>
      <c r="S106" s="175" t="s">
        <v>207</v>
      </c>
      <c r="T106" s="190" t="s">
        <v>60</v>
      </c>
    </row>
    <row r="107" spans="1:20" x14ac:dyDescent="0.2">
      <c r="A107" s="25" t="s">
        <v>173</v>
      </c>
      <c r="B107" s="87" t="s">
        <v>174</v>
      </c>
      <c r="C107" s="91">
        <v>0.98958333333333337</v>
      </c>
      <c r="D107" s="131"/>
      <c r="E107" s="131"/>
      <c r="F107" s="131"/>
      <c r="G107" s="131"/>
      <c r="H107" s="131"/>
      <c r="I107" s="131"/>
      <c r="J107" s="131"/>
      <c r="K107" s="48"/>
      <c r="L107" s="43" t="str">
        <f>IFERROR(TEXT(IF(L120&lt;0, 24+L120,L120)/24,"h:mm"),$B$27)</f>
        <v>No Data</v>
      </c>
      <c r="M107" s="32" t="s">
        <v>175</v>
      </c>
      <c r="S107" s="57" t="s">
        <v>209</v>
      </c>
      <c r="T107" s="191"/>
    </row>
    <row r="108" spans="1:20" x14ac:dyDescent="0.2">
      <c r="A108" s="25" t="s">
        <v>176</v>
      </c>
      <c r="B108" s="87" t="s">
        <v>177</v>
      </c>
      <c r="C108" s="88">
        <v>30</v>
      </c>
      <c r="D108" s="132"/>
      <c r="E108" s="132"/>
      <c r="F108" s="132"/>
      <c r="G108" s="132"/>
      <c r="H108" s="132"/>
      <c r="I108" s="132"/>
      <c r="J108" s="132"/>
      <c r="K108" s="92"/>
      <c r="L108" s="43" t="str">
        <f>IFERROR(AVERAGE(D108:J108),$B$27)</f>
        <v>No Data</v>
      </c>
      <c r="M108" s="32" t="s">
        <v>226</v>
      </c>
    </row>
    <row r="109" spans="1:20" x14ac:dyDescent="0.2">
      <c r="A109" s="25" t="s">
        <v>179</v>
      </c>
      <c r="B109" s="89" t="s">
        <v>180</v>
      </c>
      <c r="C109" s="93">
        <v>3</v>
      </c>
      <c r="D109" s="132"/>
      <c r="E109" s="132"/>
      <c r="F109" s="132"/>
      <c r="G109" s="132"/>
      <c r="H109" s="132"/>
      <c r="I109" s="132"/>
      <c r="J109" s="132"/>
      <c r="K109" s="92"/>
      <c r="L109" s="126" t="str">
        <f>IFERROR(AVERAGE(D109:J109),$B$27)</f>
        <v>No Data</v>
      </c>
      <c r="M109" s="32" t="s">
        <v>181</v>
      </c>
    </row>
    <row r="110" spans="1:20" ht="25.5" x14ac:dyDescent="0.2">
      <c r="A110" s="25" t="s">
        <v>182</v>
      </c>
      <c r="B110" s="87" t="s">
        <v>183</v>
      </c>
      <c r="C110" s="88">
        <v>60</v>
      </c>
      <c r="D110" s="132"/>
      <c r="E110" s="132"/>
      <c r="F110" s="132"/>
      <c r="G110" s="132"/>
      <c r="H110" s="132"/>
      <c r="I110" s="132"/>
      <c r="J110" s="132"/>
      <c r="K110" s="92"/>
      <c r="L110" s="43" t="str">
        <f>IFERROR(SUM(D110:J110)/COUNTA(D110:J110),$B$27)</f>
        <v>No Data</v>
      </c>
      <c r="M110" s="32" t="s">
        <v>184</v>
      </c>
    </row>
    <row r="111" spans="1:20" x14ac:dyDescent="0.2">
      <c r="A111" s="25" t="s">
        <v>185</v>
      </c>
      <c r="B111" s="87" t="s">
        <v>186</v>
      </c>
      <c r="C111" s="91">
        <v>0.29166666666666669</v>
      </c>
      <c r="D111" s="131"/>
      <c r="E111" s="131"/>
      <c r="F111" s="131"/>
      <c r="G111" s="131"/>
      <c r="H111" s="131"/>
      <c r="I111" s="131"/>
      <c r="J111" s="131"/>
      <c r="K111" s="48"/>
      <c r="L111" s="44" t="str">
        <f>IFERROR(TEXT(L121/24,"h:mm"),$B$27)</f>
        <v>No Data</v>
      </c>
      <c r="M111" s="32" t="s">
        <v>187</v>
      </c>
    </row>
    <row r="112" spans="1:20" ht="25.5" x14ac:dyDescent="0.2">
      <c r="A112" s="25" t="s">
        <v>188</v>
      </c>
      <c r="B112" s="87" t="s">
        <v>189</v>
      </c>
      <c r="C112" s="94">
        <v>30</v>
      </c>
      <c r="D112" s="132"/>
      <c r="E112" s="132"/>
      <c r="F112" s="132"/>
      <c r="G112" s="132"/>
      <c r="H112" s="132"/>
      <c r="I112" s="132"/>
      <c r="J112" s="132"/>
      <c r="K112" s="92"/>
      <c r="L112" s="43" t="str">
        <f>IFERROR(SUM(D112:J112)/COUNTA(D112:J112),$B$27)</f>
        <v>No Data</v>
      </c>
      <c r="M112" s="32" t="s">
        <v>190</v>
      </c>
    </row>
    <row r="113" spans="1:20" x14ac:dyDescent="0.2">
      <c r="A113" s="25" t="s">
        <v>191</v>
      </c>
      <c r="B113" s="87" t="s">
        <v>192</v>
      </c>
      <c r="C113" s="91">
        <v>0.33333333333333331</v>
      </c>
      <c r="D113" s="131"/>
      <c r="E113" s="131"/>
      <c r="F113" s="131"/>
      <c r="G113" s="131"/>
      <c r="H113" s="131"/>
      <c r="I113" s="131"/>
      <c r="J113" s="131"/>
      <c r="K113" s="48"/>
      <c r="L113" s="44" t="str">
        <f>IFERROR(TEXT(L122/24,"h:mm"),$B$27)</f>
        <v>No Data</v>
      </c>
      <c r="M113" s="32" t="s">
        <v>193</v>
      </c>
    </row>
    <row r="114" spans="1:20" ht="25.5" x14ac:dyDescent="0.2">
      <c r="A114" s="25" t="s">
        <v>194</v>
      </c>
      <c r="B114" s="87"/>
      <c r="C114" s="91">
        <v>3</v>
      </c>
      <c r="D114" s="92"/>
      <c r="E114" s="92"/>
      <c r="F114" s="92"/>
      <c r="G114" s="92"/>
      <c r="H114" s="92"/>
      <c r="I114" s="92"/>
      <c r="J114" s="92"/>
      <c r="K114" s="92"/>
      <c r="L114" s="43" t="str">
        <f>IFERROR(AVERAGE(D114:J114),$B$27)</f>
        <v>No Data</v>
      </c>
      <c r="M114" s="32" t="s">
        <v>195</v>
      </c>
    </row>
    <row r="115" spans="1:20" x14ac:dyDescent="0.2">
      <c r="A115" s="67" t="s">
        <v>196</v>
      </c>
      <c r="B115" s="95"/>
      <c r="C115" s="90"/>
      <c r="D115" s="96"/>
      <c r="E115" s="96"/>
      <c r="F115" s="96"/>
      <c r="G115" s="96"/>
      <c r="H115" s="96"/>
      <c r="I115" s="96"/>
      <c r="J115" s="96"/>
      <c r="K115" s="96"/>
      <c r="L115" s="43"/>
      <c r="M115" s="62" t="s">
        <v>197</v>
      </c>
    </row>
    <row r="116" spans="1:20" x14ac:dyDescent="0.2">
      <c r="A116" s="163" t="s">
        <v>198</v>
      </c>
      <c r="B116" s="95"/>
      <c r="C116" s="97">
        <v>3</v>
      </c>
      <c r="D116" s="96"/>
      <c r="E116" s="96"/>
      <c r="F116" s="96"/>
      <c r="G116" s="96"/>
      <c r="H116" s="96"/>
      <c r="I116" s="96"/>
      <c r="J116" s="96"/>
      <c r="K116" s="96"/>
      <c r="L116" s="43" t="str">
        <f>IFERROR(AVERAGE(D116:K116),$B$27)</f>
        <v>No Data</v>
      </c>
      <c r="M116" s="62" t="s">
        <v>199</v>
      </c>
    </row>
    <row r="117" spans="1:20" ht="18.399999999999999" customHeight="1" x14ac:dyDescent="0.2">
      <c r="A117" s="163" t="s">
        <v>200</v>
      </c>
      <c r="B117" s="95"/>
      <c r="C117" s="97">
        <v>4</v>
      </c>
      <c r="D117" s="96"/>
      <c r="E117" s="96"/>
      <c r="F117" s="96"/>
      <c r="G117" s="96"/>
      <c r="H117" s="96"/>
      <c r="I117" s="96"/>
      <c r="J117" s="96"/>
      <c r="K117" s="96"/>
      <c r="L117" s="43" t="str">
        <f>IFERROR(AVERAGE(D117:J117),$B$27)</f>
        <v>No Data</v>
      </c>
      <c r="M117" s="62" t="s">
        <v>201</v>
      </c>
    </row>
    <row r="118" spans="1:20" s="38" customFormat="1" ht="12.75" customHeight="1" x14ac:dyDescent="0.2">
      <c r="A118" s="64"/>
      <c r="B118" s="89"/>
      <c r="C118" s="156"/>
      <c r="D118" s="157"/>
      <c r="E118" s="157"/>
      <c r="F118" s="157"/>
      <c r="G118" s="157"/>
      <c r="H118" s="157"/>
      <c r="I118" s="157"/>
      <c r="J118" s="157"/>
      <c r="K118" s="157"/>
      <c r="L118" s="158"/>
      <c r="M118" s="63"/>
      <c r="N118" s="121"/>
    </row>
    <row r="119" spans="1:20" s="98" customFormat="1" hidden="1" x14ac:dyDescent="0.2">
      <c r="A119" s="99"/>
      <c r="B119" s="100" t="s">
        <v>202</v>
      </c>
      <c r="C119" s="101">
        <f>IF(ISBLANK(C106),"",IF(HOUR(C106)&gt;12,HOUR(C106)+(MINUTE(C106)/60)-24,HOUR(C106)+(MINUTE(C106)/60)))</f>
        <v>-0.5</v>
      </c>
      <c r="D119" s="101" t="str">
        <f t="shared" ref="D119:J119" si="34">IF(ISBLANK(D106),"",IF(HOUR(D106)&gt;12,HOUR(D106)+(MINUTE(D106)/60)-24,HOUR(D106)+(MINUTE(D106)/60)))</f>
        <v/>
      </c>
      <c r="E119" s="101" t="str">
        <f t="shared" si="34"/>
        <v/>
      </c>
      <c r="F119" s="101" t="str">
        <f t="shared" si="34"/>
        <v/>
      </c>
      <c r="G119" s="101" t="str">
        <f t="shared" si="34"/>
        <v/>
      </c>
      <c r="H119" s="101" t="str">
        <f t="shared" si="34"/>
        <v/>
      </c>
      <c r="I119" s="101" t="str">
        <f t="shared" si="34"/>
        <v/>
      </c>
      <c r="J119" s="101" t="str">
        <f t="shared" si="34"/>
        <v/>
      </c>
      <c r="K119" s="101"/>
      <c r="L119" s="160" t="str">
        <f>IFERROR(AVERAGE(D119:J119),$B$27)</f>
        <v>No Data</v>
      </c>
      <c r="M119" s="102"/>
      <c r="N119" s="122"/>
    </row>
    <row r="120" spans="1:20" s="98" customFormat="1" hidden="1" x14ac:dyDescent="0.2">
      <c r="A120" s="99"/>
      <c r="B120" s="100" t="s">
        <v>204</v>
      </c>
      <c r="C120" s="101">
        <f>IF(ISBLANK(C107),"",IF(HOUR(C107)&gt;12,HOUR(C107)+(MINUTE(C107)/60)-24,HOUR(C107)+(MINUTE(C107)/60)))</f>
        <v>-0.25</v>
      </c>
      <c r="D120" s="101" t="str">
        <f>IF(ISBLANK(D107),"",IF(HOUR(D107)&gt;12,HOUR(D107)+(MINUTE(D107)/60)-24,HOUR(D107)+(MINUTE(D107)/60)))</f>
        <v/>
      </c>
      <c r="E120" s="101" t="str">
        <f t="shared" ref="E120:J120" si="35">IF(ISBLANK(E107),"",IF(HOUR(E107)&gt;12,HOUR(E107)+(MINUTE(E107)/60)-24,HOUR(E107)+(MINUTE(E107)/60)))</f>
        <v/>
      </c>
      <c r="F120" s="101" t="str">
        <f t="shared" si="35"/>
        <v/>
      </c>
      <c r="G120" s="101" t="str">
        <f t="shared" si="35"/>
        <v/>
      </c>
      <c r="H120" s="101" t="str">
        <f t="shared" si="35"/>
        <v/>
      </c>
      <c r="I120" s="101" t="str">
        <f t="shared" si="35"/>
        <v/>
      </c>
      <c r="J120" s="101" t="str">
        <f t="shared" si="35"/>
        <v/>
      </c>
      <c r="K120" s="101"/>
      <c r="L120" s="160" t="str">
        <f>IFERROR(AVERAGE(D120:J120),$B$27)</f>
        <v>No Data</v>
      </c>
      <c r="M120" s="102"/>
      <c r="N120" s="122"/>
    </row>
    <row r="121" spans="1:20" s="98" customFormat="1" hidden="1" x14ac:dyDescent="0.2">
      <c r="A121" s="99"/>
      <c r="B121" s="100" t="s">
        <v>206</v>
      </c>
      <c r="C121" s="101">
        <f>IF(ISBLANK(C111),"",HOUR(C111)+(MINUTE(C111)/60))</f>
        <v>7</v>
      </c>
      <c r="D121" s="101" t="str">
        <f t="shared" ref="D121:J121" si="36">IF(ISBLANK(D111),"",HOUR(D111)+(MINUTE(D111)/60))</f>
        <v/>
      </c>
      <c r="E121" s="101" t="str">
        <f t="shared" si="36"/>
        <v/>
      </c>
      <c r="F121" s="101" t="str">
        <f t="shared" si="36"/>
        <v/>
      </c>
      <c r="G121" s="101" t="str">
        <f t="shared" si="36"/>
        <v/>
      </c>
      <c r="H121" s="101" t="str">
        <f t="shared" si="36"/>
        <v/>
      </c>
      <c r="I121" s="101" t="str">
        <f t="shared" si="36"/>
        <v/>
      </c>
      <c r="J121" s="101" t="str">
        <f t="shared" si="36"/>
        <v/>
      </c>
      <c r="K121" s="101"/>
      <c r="L121" s="160" t="str">
        <f>IFERROR(AVERAGE(D121:J121),$B$27)</f>
        <v>No Data</v>
      </c>
      <c r="M121" s="102"/>
      <c r="N121" s="122"/>
    </row>
    <row r="122" spans="1:20" s="98" customFormat="1" hidden="1" x14ac:dyDescent="0.2">
      <c r="A122" s="99"/>
      <c r="B122" s="100" t="s">
        <v>208</v>
      </c>
      <c r="C122" s="101">
        <f>IF(ISBLANK(C113),"",HOUR(C113)+(MINUTE(C113)/60))</f>
        <v>8</v>
      </c>
      <c r="D122" s="101" t="str">
        <f t="shared" ref="D122:J122" si="37">IF(ISBLANK(D113),"",HOUR(D113)+(MINUTE(D113)/60))</f>
        <v/>
      </c>
      <c r="E122" s="101" t="str">
        <f t="shared" si="37"/>
        <v/>
      </c>
      <c r="F122" s="101" t="str">
        <f t="shared" si="37"/>
        <v/>
      </c>
      <c r="G122" s="101" t="str">
        <f t="shared" si="37"/>
        <v/>
      </c>
      <c r="H122" s="101" t="str">
        <f t="shared" si="37"/>
        <v/>
      </c>
      <c r="I122" s="101" t="str">
        <f t="shared" si="37"/>
        <v/>
      </c>
      <c r="J122" s="101" t="str">
        <f t="shared" si="37"/>
        <v/>
      </c>
      <c r="K122" s="101"/>
      <c r="L122" s="160" t="str">
        <f>IFERROR(AVERAGE(D122:J122),$B$27)</f>
        <v>No Data</v>
      </c>
      <c r="M122" s="102"/>
      <c r="N122" s="122"/>
    </row>
    <row r="123" spans="1:20" hidden="1" x14ac:dyDescent="0.2">
      <c r="A123" s="103"/>
      <c r="B123" s="87"/>
      <c r="C123" s="87"/>
      <c r="D123" s="104"/>
      <c r="E123" s="104"/>
      <c r="F123" s="104"/>
      <c r="G123" s="104"/>
      <c r="H123" s="104"/>
      <c r="I123" s="104"/>
      <c r="J123" s="104"/>
      <c r="K123" s="104"/>
      <c r="M123" s="71"/>
    </row>
    <row r="124" spans="1:20" x14ac:dyDescent="0.2">
      <c r="A124" s="29" t="s">
        <v>131</v>
      </c>
      <c r="B124" s="13" t="s">
        <v>212</v>
      </c>
      <c r="C124" s="105"/>
      <c r="D124" s="105" t="str">
        <f t="shared" ref="D124:G124" si="38">IF(ISBLANK(D107),"", IF(ISBLANK(D113),"",24*IF(D107&gt;D113,D113+1-D107,D113-D107)))</f>
        <v/>
      </c>
      <c r="E124" s="105" t="str">
        <f t="shared" si="38"/>
        <v/>
      </c>
      <c r="F124" s="105" t="str">
        <f t="shared" si="38"/>
        <v/>
      </c>
      <c r="G124" s="105" t="str">
        <f t="shared" si="38"/>
        <v/>
      </c>
      <c r="H124" s="105" t="str">
        <f>IF(ISBLANK(H107),"", IF(ISBLANK(H113),"",24*IF(H107&gt;H113,H113+1-H107,H113-H107)))</f>
        <v/>
      </c>
      <c r="I124" s="105" t="str">
        <f t="shared" ref="I124:J124" si="39">IF(ISBLANK(I107),"", IF(ISBLANK(I113),"",24*IF(I107&gt;I113,I113+1-I107,I113-I107)))</f>
        <v/>
      </c>
      <c r="J124" s="105" t="str">
        <f t="shared" si="39"/>
        <v/>
      </c>
      <c r="K124" s="43" t="e">
        <f>SUM(D124:J124)/(COUNTA(D124:J124)-COUNTBLANK(D124:J124))</f>
        <v>#DIV/0!</v>
      </c>
      <c r="L124" s="129" t="str">
        <f>IFERROR(IF(ISBLANK(K124),"",(K124/24)),$B$27)</f>
        <v>No Data</v>
      </c>
      <c r="M124" s="32" t="s">
        <v>131</v>
      </c>
      <c r="N124" s="124"/>
      <c r="O124" s="73" t="str">
        <f>LEFT(L124,4)</f>
        <v>No D</v>
      </c>
      <c r="P124" s="57" t="str">
        <f>RIGHT(O124,2)</f>
        <v xml:space="preserve"> D</v>
      </c>
      <c r="Q124" s="57" t="e">
        <f>(P124*0.01)</f>
        <v>#VALUE!</v>
      </c>
      <c r="R124" s="57" t="e">
        <f>Q124*60</f>
        <v>#VALUE!</v>
      </c>
      <c r="S124" s="6" t="s">
        <v>213</v>
      </c>
      <c r="T124"/>
    </row>
    <row r="125" spans="1:20" x14ac:dyDescent="0.2">
      <c r="A125" s="29" t="s">
        <v>132</v>
      </c>
      <c r="B125" s="13" t="s">
        <v>214</v>
      </c>
      <c r="C125" s="105"/>
      <c r="D125" s="105" t="str">
        <f t="shared" ref="D125:J125" si="40">IF(ISBLANK(D124),"",(IF(ISBLANK(D108),"",IF(ISBLANK(D110),"",D124-((D108+D110)/60)-(D122-D121)))))</f>
        <v/>
      </c>
      <c r="E125" s="105" t="str">
        <f t="shared" si="40"/>
        <v/>
      </c>
      <c r="F125" s="105" t="str">
        <f t="shared" si="40"/>
        <v/>
      </c>
      <c r="G125" s="105" t="str">
        <f t="shared" si="40"/>
        <v/>
      </c>
      <c r="H125" s="105" t="str">
        <f t="shared" si="40"/>
        <v/>
      </c>
      <c r="I125" s="105" t="str">
        <f t="shared" si="40"/>
        <v/>
      </c>
      <c r="J125" s="105" t="str">
        <f t="shared" si="40"/>
        <v/>
      </c>
      <c r="K125" s="43" t="e">
        <f>SUM(D125:J125)/(COUNTA(D125:J125)-COUNTBLANK(D125:J125))</f>
        <v>#DIV/0!</v>
      </c>
      <c r="L125" s="129" t="str">
        <f>IFERROR(IF(ISBLANK(K125),"",(K125/24)),$B$27)</f>
        <v>No Data</v>
      </c>
      <c r="M125" s="32" t="s">
        <v>132</v>
      </c>
      <c r="N125" s="124"/>
      <c r="O125" s="73" t="str">
        <f>LEFT(L125,4)</f>
        <v>No D</v>
      </c>
      <c r="P125" s="57" t="str">
        <f>RIGHT(O125,2)</f>
        <v xml:space="preserve"> D</v>
      </c>
      <c r="Q125" s="57" t="e">
        <f>(P125*0.01)</f>
        <v>#VALUE!</v>
      </c>
      <c r="R125" s="57" t="e">
        <f>Q125*60</f>
        <v>#VALUE!</v>
      </c>
      <c r="S125" s="188" t="s">
        <v>215</v>
      </c>
      <c r="T125" s="189"/>
    </row>
    <row r="126" spans="1:20" x14ac:dyDescent="0.2">
      <c r="A126" s="29" t="s">
        <v>133</v>
      </c>
      <c r="B126" s="13" t="s">
        <v>216</v>
      </c>
      <c r="C126" s="105"/>
      <c r="D126" s="105" t="str">
        <f>IF(ISBLANK(D105),"",(IF(ISBLANK(D125),"",(D105/60)+D125)))</f>
        <v/>
      </c>
      <c r="E126" s="105" t="str">
        <f>IF(ISBLANK(E105),"",(IF(ISBLANK(E125),"",(E105/60)+E125)))</f>
        <v/>
      </c>
      <c r="F126" s="105" t="str">
        <f t="shared" ref="F126" si="41">IF(ISBLANK(F105),"",(IF(ISBLANK(F125),"",(F105/60)+F125)))</f>
        <v/>
      </c>
      <c r="G126" s="105" t="str">
        <f t="shared" ref="G126" si="42">IF(ISBLANK(G105),"",(IF(ISBLANK(G125),"",(G105/60)+G125)))</f>
        <v/>
      </c>
      <c r="H126" s="105" t="str">
        <f t="shared" ref="H126" si="43">IF(ISBLANK(H105),"",(IF(ISBLANK(H125),"",(H105/60)+H125)))</f>
        <v/>
      </c>
      <c r="I126" s="105" t="str">
        <f t="shared" ref="I126" si="44">IF(ISBLANK(I105),"",(IF(ISBLANK(I125),"",(I105/60)+I125)))</f>
        <v/>
      </c>
      <c r="J126" s="105" t="str">
        <f t="shared" ref="J126" si="45">IF(ISBLANK(J105),"",(IF(ISBLANK(J125),"",(J105/60)+J125)))</f>
        <v/>
      </c>
      <c r="K126" s="125" t="e">
        <f>AVERAGE(D126:J126)</f>
        <v>#DIV/0!</v>
      </c>
      <c r="L126" s="129" t="str">
        <f>IFERROR(IF(ISBLANK(K126),"",(K126/24)),$B$27)</f>
        <v>No Data</v>
      </c>
      <c r="M126" s="63" t="s">
        <v>217</v>
      </c>
      <c r="S126" s="172" t="s">
        <v>203</v>
      </c>
      <c r="T126" s="173" t="s">
        <v>60</v>
      </c>
    </row>
    <row r="127" spans="1:20" ht="13.5" thickBot="1" x14ac:dyDescent="0.25">
      <c r="A127" s="30" t="s">
        <v>218</v>
      </c>
      <c r="B127" s="31" t="s">
        <v>219</v>
      </c>
      <c r="C127" s="108"/>
      <c r="D127" s="108" t="str">
        <f t="shared" ref="D127:G127" si="46">IF(ISERROR(D125/D124),"",IF(ISBLANK(D125),"",D125/D124))</f>
        <v/>
      </c>
      <c r="E127" s="108" t="str">
        <f t="shared" si="46"/>
        <v/>
      </c>
      <c r="F127" s="108" t="str">
        <f t="shared" si="46"/>
        <v/>
      </c>
      <c r="G127" s="108" t="str">
        <f t="shared" si="46"/>
        <v/>
      </c>
      <c r="H127" s="108" t="str">
        <f>IF(ISERROR(H125/H124),"",IF(ISBLANK(H125),"",H125/H124))</f>
        <v/>
      </c>
      <c r="I127" s="108" t="str">
        <f>IF(ISERROR(I125/I124),"",IF(ISBLANK(I125),"",I125/I124))</f>
        <v/>
      </c>
      <c r="J127" s="108" t="str">
        <f>IF(ISERROR(J125/J124),"",IF(ISBLANK(J125),"",J125/J124))</f>
        <v/>
      </c>
      <c r="K127" s="108"/>
      <c r="L127" s="46" t="e">
        <f>L125/L124</f>
        <v>#VALUE!</v>
      </c>
      <c r="M127" s="33" t="s">
        <v>218</v>
      </c>
      <c r="S127" s="172" t="s">
        <v>205</v>
      </c>
      <c r="T127" s="174" t="s">
        <v>60</v>
      </c>
    </row>
    <row r="128" spans="1:20" x14ac:dyDescent="0.2">
      <c r="A128" s="55"/>
      <c r="B128" s="13"/>
      <c r="C128" s="105"/>
      <c r="D128" s="109"/>
      <c r="E128" s="105"/>
      <c r="F128" s="105"/>
      <c r="G128" s="105"/>
      <c r="H128" s="105"/>
      <c r="I128" s="105"/>
      <c r="J128" s="105"/>
      <c r="K128" s="105"/>
      <c r="L128" s="43" t="str">
        <f>IFERROR(_xlfn.STDEV.P(D120:J120),$B$27)</f>
        <v>No Data</v>
      </c>
      <c r="M128" s="17" t="s">
        <v>220</v>
      </c>
      <c r="S128" s="175" t="s">
        <v>207</v>
      </c>
      <c r="T128" s="190" t="s">
        <v>60</v>
      </c>
    </row>
    <row r="129" spans="1:20" x14ac:dyDescent="0.2">
      <c r="A129" s="55"/>
      <c r="B129" s="13"/>
      <c r="C129" s="105"/>
      <c r="D129" s="109"/>
      <c r="E129" s="105"/>
      <c r="F129" s="105"/>
      <c r="G129" s="105"/>
      <c r="H129" s="105"/>
      <c r="I129" s="105"/>
      <c r="J129" s="105"/>
      <c r="K129" s="105"/>
      <c r="L129" s="43" t="str">
        <f>IFERROR(_xlfn.STDEV.P(D121:J121),$B$27)</f>
        <v>No Data</v>
      </c>
      <c r="M129" s="17" t="s">
        <v>221</v>
      </c>
      <c r="S129" s="57" t="s">
        <v>209</v>
      </c>
      <c r="T129" s="191"/>
    </row>
    <row r="130" spans="1:20" x14ac:dyDescent="0.2">
      <c r="A130" s="111" t="s">
        <v>222</v>
      </c>
      <c r="B130" s="112"/>
      <c r="C130" s="205" t="s">
        <v>223</v>
      </c>
      <c r="D130" s="201"/>
      <c r="E130" s="201"/>
      <c r="F130" s="201"/>
      <c r="G130" s="201"/>
      <c r="H130" s="201"/>
      <c r="I130" s="201"/>
      <c r="J130" s="201"/>
      <c r="K130" s="127"/>
      <c r="L130" s="203"/>
      <c r="M130" s="17"/>
    </row>
    <row r="131" spans="1:20" ht="40.5" customHeight="1" x14ac:dyDescent="0.2">
      <c r="A131" s="111"/>
      <c r="B131" s="112"/>
      <c r="C131" s="206"/>
      <c r="D131" s="202"/>
      <c r="E131" s="202"/>
      <c r="F131" s="202"/>
      <c r="G131" s="202"/>
      <c r="H131" s="202"/>
      <c r="I131" s="202"/>
      <c r="J131" s="202"/>
      <c r="K131" s="193"/>
      <c r="L131" s="204"/>
      <c r="M131" s="17"/>
    </row>
    <row r="132" spans="1:20" s="38" customFormat="1" x14ac:dyDescent="0.2">
      <c r="A132" s="113"/>
      <c r="B132" s="114"/>
      <c r="C132" s="115"/>
      <c r="D132" s="115"/>
      <c r="E132" s="115"/>
      <c r="F132" s="115"/>
      <c r="G132" s="115"/>
      <c r="H132" s="115"/>
      <c r="I132" s="115"/>
      <c r="J132" s="115"/>
      <c r="K132" s="115"/>
      <c r="L132" s="115"/>
      <c r="M132" s="58"/>
      <c r="N132" s="121"/>
    </row>
    <row r="134" spans="1:20" ht="13.5" thickBot="1" x14ac:dyDescent="0.25">
      <c r="A134" s="171" t="s">
        <v>224</v>
      </c>
      <c r="B134" s="195"/>
      <c r="C134" s="196"/>
      <c r="D134" s="196"/>
      <c r="E134" s="196"/>
      <c r="F134" s="196"/>
      <c r="G134" s="196"/>
      <c r="H134" s="196"/>
      <c r="I134" s="196"/>
      <c r="J134" s="196"/>
      <c r="K134" s="196"/>
      <c r="L134" s="196"/>
      <c r="M134" s="196"/>
    </row>
    <row r="135" spans="1:20" x14ac:dyDescent="0.2">
      <c r="A135" s="21" t="s">
        <v>120</v>
      </c>
      <c r="B135" s="84"/>
      <c r="C135" s="84"/>
      <c r="D135" s="84"/>
      <c r="E135" s="84"/>
      <c r="F135" s="84"/>
      <c r="G135" s="84"/>
      <c r="H135" s="84"/>
      <c r="I135" s="84"/>
      <c r="J135" s="84"/>
      <c r="K135" s="84"/>
      <c r="L135" s="84"/>
      <c r="M135" s="85"/>
      <c r="S135" s="6" t="s">
        <v>225</v>
      </c>
      <c r="T135"/>
    </row>
    <row r="136" spans="1:20" x14ac:dyDescent="0.2">
      <c r="A136" s="107"/>
      <c r="B136" s="87"/>
      <c r="C136" s="88" t="s">
        <v>159</v>
      </c>
      <c r="D136" s="49" t="s">
        <v>160</v>
      </c>
      <c r="E136" s="49" t="s">
        <v>161</v>
      </c>
      <c r="F136" s="49" t="s">
        <v>162</v>
      </c>
      <c r="G136" s="49" t="s">
        <v>163</v>
      </c>
      <c r="H136" s="49" t="s">
        <v>164</v>
      </c>
      <c r="I136" s="49" t="s">
        <v>165</v>
      </c>
      <c r="J136" s="49" t="s">
        <v>166</v>
      </c>
      <c r="K136" s="49"/>
      <c r="L136" s="17" t="s">
        <v>167</v>
      </c>
      <c r="M136" s="71"/>
      <c r="S136" s="188" t="s">
        <v>215</v>
      </c>
      <c r="T136" s="189"/>
    </row>
    <row r="137" spans="1:20" x14ac:dyDescent="0.2">
      <c r="A137" s="25" t="s">
        <v>168</v>
      </c>
      <c r="C137" s="69">
        <v>40544</v>
      </c>
      <c r="D137" s="167"/>
      <c r="E137" s="167"/>
      <c r="F137" s="70"/>
      <c r="G137" s="70"/>
      <c r="H137" s="70"/>
      <c r="I137" s="70"/>
      <c r="J137" s="70"/>
      <c r="K137" s="70"/>
      <c r="M137" s="71"/>
      <c r="S137" s="172" t="s">
        <v>203</v>
      </c>
      <c r="T137" s="173" t="s">
        <v>60</v>
      </c>
    </row>
    <row r="138" spans="1:20" x14ac:dyDescent="0.2">
      <c r="A138" s="25" t="s">
        <v>169</v>
      </c>
      <c r="C138" s="72">
        <v>30</v>
      </c>
      <c r="D138" s="132"/>
      <c r="E138" s="132"/>
      <c r="F138" s="159"/>
      <c r="G138" s="159"/>
      <c r="H138" s="130"/>
      <c r="I138" s="130"/>
      <c r="J138" s="130"/>
      <c r="K138" s="66"/>
      <c r="L138" s="126" t="str">
        <f>IFERROR(AVERAGE(D138:J138),$B$27)</f>
        <v>No Data</v>
      </c>
      <c r="M138" s="71" t="s">
        <v>126</v>
      </c>
      <c r="S138" s="172" t="s">
        <v>205</v>
      </c>
      <c r="T138" s="174" t="s">
        <v>60</v>
      </c>
    </row>
    <row r="139" spans="1:20" x14ac:dyDescent="0.2">
      <c r="A139" s="25" t="s">
        <v>170</v>
      </c>
      <c r="B139" s="87" t="s">
        <v>171</v>
      </c>
      <c r="C139" s="91">
        <v>0.97916666666666663</v>
      </c>
      <c r="D139" s="131"/>
      <c r="E139" s="131"/>
      <c r="F139" s="131"/>
      <c r="G139" s="131"/>
      <c r="H139" s="131"/>
      <c r="I139" s="131"/>
      <c r="J139" s="131"/>
      <c r="K139" s="48"/>
      <c r="L139" s="43" t="str">
        <f>IFERROR(TEXT(IF(L152&lt;0, 24+L152,L152)/24,"h:mm"),$B$27)</f>
        <v>No Data</v>
      </c>
      <c r="M139" s="32" t="s">
        <v>172</v>
      </c>
      <c r="S139" s="175" t="s">
        <v>207</v>
      </c>
      <c r="T139" s="190" t="s">
        <v>60</v>
      </c>
    </row>
    <row r="140" spans="1:20" x14ac:dyDescent="0.2">
      <c r="A140" s="25" t="s">
        <v>173</v>
      </c>
      <c r="B140" s="87" t="s">
        <v>174</v>
      </c>
      <c r="C140" s="91">
        <v>0.98958333333333337</v>
      </c>
      <c r="D140" s="131"/>
      <c r="E140" s="131"/>
      <c r="F140" s="131"/>
      <c r="G140" s="131"/>
      <c r="H140" s="131"/>
      <c r="I140" s="131"/>
      <c r="J140" s="131"/>
      <c r="K140" s="48"/>
      <c r="L140" s="43" t="str">
        <f>IFERROR(TEXT(IF(L153&lt;0, 24+L153,L153)/24,"h:mm"),$B$27)</f>
        <v>No Data</v>
      </c>
      <c r="M140" s="32" t="s">
        <v>175</v>
      </c>
      <c r="S140" s="57" t="s">
        <v>209</v>
      </c>
      <c r="T140" s="191"/>
    </row>
    <row r="141" spans="1:20" x14ac:dyDescent="0.2">
      <c r="A141" s="25" t="s">
        <v>176</v>
      </c>
      <c r="B141" s="87" t="s">
        <v>177</v>
      </c>
      <c r="C141" s="88">
        <v>30</v>
      </c>
      <c r="D141" s="132"/>
      <c r="E141" s="132"/>
      <c r="F141" s="132"/>
      <c r="G141" s="132"/>
      <c r="H141" s="132"/>
      <c r="I141" s="132"/>
      <c r="J141" s="132"/>
      <c r="K141" s="92"/>
      <c r="L141" s="43" t="str">
        <f>IFERROR(AVERAGE(D141:J141),$B$27)</f>
        <v>No Data</v>
      </c>
      <c r="M141" s="32" t="s">
        <v>226</v>
      </c>
    </row>
    <row r="142" spans="1:20" x14ac:dyDescent="0.2">
      <c r="A142" s="25" t="s">
        <v>179</v>
      </c>
      <c r="B142" s="89" t="s">
        <v>180</v>
      </c>
      <c r="C142" s="93">
        <v>3</v>
      </c>
      <c r="D142" s="132"/>
      <c r="E142" s="132"/>
      <c r="F142" s="132"/>
      <c r="G142" s="132"/>
      <c r="H142" s="132"/>
      <c r="I142" s="132"/>
      <c r="J142" s="132"/>
      <c r="K142" s="92"/>
      <c r="L142" s="126" t="str">
        <f>IFERROR(AVERAGE(D142:J142),$B$27)</f>
        <v>No Data</v>
      </c>
      <c r="M142" s="32" t="s">
        <v>181</v>
      </c>
    </row>
    <row r="143" spans="1:20" ht="25.5" x14ac:dyDescent="0.2">
      <c r="A143" s="25" t="s">
        <v>182</v>
      </c>
      <c r="B143" s="87" t="s">
        <v>183</v>
      </c>
      <c r="C143" s="88">
        <v>60</v>
      </c>
      <c r="D143" s="132"/>
      <c r="E143" s="132"/>
      <c r="F143" s="132"/>
      <c r="G143" s="132"/>
      <c r="H143" s="132"/>
      <c r="I143" s="132"/>
      <c r="J143" s="132"/>
      <c r="K143" s="92"/>
      <c r="L143" s="43" t="str">
        <f>IFERROR(SUM(D143:J143)/COUNTA(D143:J143),$B$27)</f>
        <v>No Data</v>
      </c>
      <c r="M143" s="32" t="s">
        <v>184</v>
      </c>
    </row>
    <row r="144" spans="1:20" x14ac:dyDescent="0.2">
      <c r="A144" s="25" t="s">
        <v>185</v>
      </c>
      <c r="B144" s="87" t="s">
        <v>186</v>
      </c>
      <c r="C144" s="91">
        <v>0.29166666666666669</v>
      </c>
      <c r="D144" s="131"/>
      <c r="E144" s="131"/>
      <c r="F144" s="131"/>
      <c r="G144" s="131"/>
      <c r="H144" s="131"/>
      <c r="I144" s="131"/>
      <c r="J144" s="131"/>
      <c r="K144" s="48"/>
      <c r="L144" s="44" t="str">
        <f>IFERROR(TEXT(L154/24,"h:mm"),$B$27)</f>
        <v>No Data</v>
      </c>
      <c r="M144" s="32" t="s">
        <v>187</v>
      </c>
    </row>
    <row r="145" spans="1:20" ht="25.5" x14ac:dyDescent="0.2">
      <c r="A145" s="25" t="s">
        <v>188</v>
      </c>
      <c r="B145" s="87" t="s">
        <v>189</v>
      </c>
      <c r="C145" s="94">
        <v>30</v>
      </c>
      <c r="D145" s="132"/>
      <c r="E145" s="132"/>
      <c r="F145" s="132"/>
      <c r="G145" s="132"/>
      <c r="H145" s="132"/>
      <c r="I145" s="132"/>
      <c r="J145" s="132"/>
      <c r="K145" s="92"/>
      <c r="L145" s="43" t="str">
        <f>IFERROR(SUM(D145:J145)/COUNTA(D145:J145),$B$27)</f>
        <v>No Data</v>
      </c>
      <c r="M145" s="32" t="s">
        <v>190</v>
      </c>
    </row>
    <row r="146" spans="1:20" x14ac:dyDescent="0.2">
      <c r="A146" s="25" t="s">
        <v>191</v>
      </c>
      <c r="B146" s="87" t="s">
        <v>192</v>
      </c>
      <c r="C146" s="91">
        <v>0.33333333333333331</v>
      </c>
      <c r="D146" s="131"/>
      <c r="E146" s="131"/>
      <c r="F146" s="131"/>
      <c r="G146" s="131"/>
      <c r="H146" s="131"/>
      <c r="I146" s="131"/>
      <c r="J146" s="131"/>
      <c r="K146" s="48"/>
      <c r="L146" s="44" t="str">
        <f>IFERROR(TEXT(L155/24,"h:mm"),$B$27)</f>
        <v>No Data</v>
      </c>
      <c r="M146" s="32" t="s">
        <v>193</v>
      </c>
    </row>
    <row r="147" spans="1:20" ht="25.5" x14ac:dyDescent="0.2">
      <c r="A147" s="25" t="s">
        <v>194</v>
      </c>
      <c r="B147" s="87"/>
      <c r="C147" s="91">
        <v>3</v>
      </c>
      <c r="D147" s="92"/>
      <c r="E147" s="92"/>
      <c r="F147" s="92"/>
      <c r="G147" s="92"/>
      <c r="H147" s="92"/>
      <c r="I147" s="92"/>
      <c r="J147" s="92"/>
      <c r="K147" s="92"/>
      <c r="L147" s="43" t="str">
        <f>IFERROR(AVERAGE(D147:J147),$B$27)</f>
        <v>No Data</v>
      </c>
      <c r="M147" s="32" t="s">
        <v>195</v>
      </c>
    </row>
    <row r="148" spans="1:20" x14ac:dyDescent="0.2">
      <c r="A148" s="67" t="s">
        <v>196</v>
      </c>
      <c r="B148" s="95"/>
      <c r="C148" s="90"/>
      <c r="D148" s="96"/>
      <c r="E148" s="96"/>
      <c r="F148" s="96"/>
      <c r="G148" s="96"/>
      <c r="H148" s="96"/>
      <c r="I148" s="96"/>
      <c r="J148" s="96"/>
      <c r="K148" s="96"/>
      <c r="L148" s="43"/>
      <c r="M148" s="62" t="s">
        <v>197</v>
      </c>
    </row>
    <row r="149" spans="1:20" x14ac:dyDescent="0.2">
      <c r="A149" s="163" t="s">
        <v>198</v>
      </c>
      <c r="B149" s="95"/>
      <c r="C149" s="97">
        <v>3</v>
      </c>
      <c r="D149" s="96"/>
      <c r="E149" s="96"/>
      <c r="F149" s="96"/>
      <c r="G149" s="96"/>
      <c r="H149" s="96"/>
      <c r="I149" s="96"/>
      <c r="J149" s="96"/>
      <c r="K149" s="96"/>
      <c r="L149" s="43" t="str">
        <f>IFERROR(AVERAGE(D149:K149),$B$27)</f>
        <v>No Data</v>
      </c>
      <c r="M149" s="62" t="s">
        <v>199</v>
      </c>
    </row>
    <row r="150" spans="1:20" ht="18" customHeight="1" x14ac:dyDescent="0.2">
      <c r="A150" s="163" t="s">
        <v>200</v>
      </c>
      <c r="B150" s="95"/>
      <c r="C150" s="97">
        <v>4</v>
      </c>
      <c r="D150" s="96"/>
      <c r="E150" s="96"/>
      <c r="F150" s="96"/>
      <c r="G150" s="96"/>
      <c r="H150" s="96"/>
      <c r="I150" s="96"/>
      <c r="J150" s="96"/>
      <c r="K150" s="96"/>
      <c r="L150" s="43" t="str">
        <f>IFERROR(AVERAGE(D150:J150),$B$27)</f>
        <v>No Data</v>
      </c>
      <c r="M150" s="62" t="s">
        <v>201</v>
      </c>
    </row>
    <row r="151" spans="1:20" s="38" customFormat="1" ht="13.5" customHeight="1" x14ac:dyDescent="0.2">
      <c r="A151" s="64"/>
      <c r="B151" s="89"/>
      <c r="C151" s="156"/>
      <c r="D151" s="157"/>
      <c r="E151" s="157"/>
      <c r="F151" s="157"/>
      <c r="G151" s="157"/>
      <c r="H151" s="157"/>
      <c r="I151" s="157"/>
      <c r="J151" s="157"/>
      <c r="K151" s="157"/>
      <c r="L151" s="158"/>
      <c r="M151" s="63"/>
      <c r="N151" s="121"/>
    </row>
    <row r="152" spans="1:20" s="98" customFormat="1" hidden="1" x14ac:dyDescent="0.2">
      <c r="A152" s="99"/>
      <c r="B152" s="100" t="s">
        <v>202</v>
      </c>
      <c r="C152" s="101">
        <f>IF(ISBLANK(C139),"",IF(HOUR(C139)&gt;12,HOUR(C139)+(MINUTE(C139)/60)-24,HOUR(C139)+(MINUTE(C139)/60)))</f>
        <v>-0.5</v>
      </c>
      <c r="D152" s="101" t="str">
        <f t="shared" ref="D152:J152" si="47">IF(ISBLANK(D139),"",IF(HOUR(D139)&gt;12,HOUR(D139)+(MINUTE(D139)/60)-24,HOUR(D139)+(MINUTE(D139)/60)))</f>
        <v/>
      </c>
      <c r="E152" s="101" t="str">
        <f t="shared" si="47"/>
        <v/>
      </c>
      <c r="F152" s="101" t="str">
        <f t="shared" si="47"/>
        <v/>
      </c>
      <c r="G152" s="101" t="str">
        <f t="shared" si="47"/>
        <v/>
      </c>
      <c r="H152" s="101" t="str">
        <f t="shared" si="47"/>
        <v/>
      </c>
      <c r="I152" s="101" t="str">
        <f t="shared" si="47"/>
        <v/>
      </c>
      <c r="J152" s="101" t="str">
        <f t="shared" si="47"/>
        <v/>
      </c>
      <c r="K152" s="101"/>
      <c r="L152" s="160" t="str">
        <f>IFERROR(AVERAGE(D152:J152),$B$27)</f>
        <v>No Data</v>
      </c>
      <c r="M152" s="102"/>
      <c r="N152" s="122"/>
    </row>
    <row r="153" spans="1:20" s="98" customFormat="1" hidden="1" x14ac:dyDescent="0.2">
      <c r="A153" s="99"/>
      <c r="B153" s="100" t="s">
        <v>204</v>
      </c>
      <c r="C153" s="101">
        <f>IF(ISBLANK(C140),"",IF(HOUR(C140)&gt;12,HOUR(C140)+(MINUTE(C140)/60)-24,HOUR(C140)+(MINUTE(C140)/60)))</f>
        <v>-0.25</v>
      </c>
      <c r="D153" s="101" t="str">
        <f>IF(ISBLANK(D140),"",IF(HOUR(D140)&gt;12,HOUR(D140)+(MINUTE(D140)/60)-24,HOUR(D140)+(MINUTE(D140)/60)))</f>
        <v/>
      </c>
      <c r="E153" s="101" t="str">
        <f t="shared" ref="E153:J153" si="48">IF(ISBLANK(E140),"",IF(HOUR(E140)&gt;12,HOUR(E140)+(MINUTE(E140)/60)-24,HOUR(E140)+(MINUTE(E140)/60)))</f>
        <v/>
      </c>
      <c r="F153" s="101" t="str">
        <f t="shared" si="48"/>
        <v/>
      </c>
      <c r="G153" s="101" t="str">
        <f t="shared" si="48"/>
        <v/>
      </c>
      <c r="H153" s="101" t="str">
        <f t="shared" si="48"/>
        <v/>
      </c>
      <c r="I153" s="101" t="str">
        <f t="shared" si="48"/>
        <v/>
      </c>
      <c r="J153" s="101" t="str">
        <f t="shared" si="48"/>
        <v/>
      </c>
      <c r="K153" s="101"/>
      <c r="L153" s="160" t="str">
        <f>IFERROR(AVERAGE(D153:J153),$B$27)</f>
        <v>No Data</v>
      </c>
      <c r="M153" s="102"/>
      <c r="N153" s="122"/>
    </row>
    <row r="154" spans="1:20" s="98" customFormat="1" hidden="1" x14ac:dyDescent="0.2">
      <c r="A154" s="99"/>
      <c r="B154" s="100" t="s">
        <v>206</v>
      </c>
      <c r="C154" s="101">
        <f>IF(ISBLANK(C144),"",HOUR(C144)+(MINUTE(C144)/60))</f>
        <v>7</v>
      </c>
      <c r="D154" s="101" t="str">
        <f t="shared" ref="D154:J154" si="49">IF(ISBLANK(D144),"",HOUR(D144)+(MINUTE(D144)/60))</f>
        <v/>
      </c>
      <c r="E154" s="101" t="str">
        <f t="shared" si="49"/>
        <v/>
      </c>
      <c r="F154" s="101" t="str">
        <f t="shared" si="49"/>
        <v/>
      </c>
      <c r="G154" s="101" t="str">
        <f t="shared" si="49"/>
        <v/>
      </c>
      <c r="H154" s="101" t="str">
        <f t="shared" si="49"/>
        <v/>
      </c>
      <c r="I154" s="101" t="str">
        <f t="shared" si="49"/>
        <v/>
      </c>
      <c r="J154" s="101" t="str">
        <f t="shared" si="49"/>
        <v/>
      </c>
      <c r="K154" s="101"/>
      <c r="L154" s="160" t="str">
        <f>IFERROR(AVERAGE(D154:J154),$B$27)</f>
        <v>No Data</v>
      </c>
      <c r="M154" s="102"/>
      <c r="N154" s="122"/>
    </row>
    <row r="155" spans="1:20" s="98" customFormat="1" hidden="1" x14ac:dyDescent="0.2">
      <c r="A155" s="99"/>
      <c r="B155" s="100" t="s">
        <v>208</v>
      </c>
      <c r="C155" s="101">
        <f>IF(ISBLANK(C146),"",HOUR(C146)+(MINUTE(C146)/60))</f>
        <v>8</v>
      </c>
      <c r="D155" s="101" t="str">
        <f t="shared" ref="D155:J155" si="50">IF(ISBLANK(D146),"",HOUR(D146)+(MINUTE(D146)/60))</f>
        <v/>
      </c>
      <c r="E155" s="101" t="str">
        <f t="shared" si="50"/>
        <v/>
      </c>
      <c r="F155" s="101" t="str">
        <f t="shared" si="50"/>
        <v/>
      </c>
      <c r="G155" s="101" t="str">
        <f t="shared" si="50"/>
        <v/>
      </c>
      <c r="H155" s="101" t="str">
        <f t="shared" si="50"/>
        <v/>
      </c>
      <c r="I155" s="101" t="str">
        <f t="shared" si="50"/>
        <v/>
      </c>
      <c r="J155" s="101" t="str">
        <f t="shared" si="50"/>
        <v/>
      </c>
      <c r="K155" s="101"/>
      <c r="L155" s="160" t="str">
        <f>IFERROR(AVERAGE(D155:J155),$B$27)</f>
        <v>No Data</v>
      </c>
      <c r="M155" s="102"/>
      <c r="N155" s="122"/>
    </row>
    <row r="156" spans="1:20" hidden="1" x14ac:dyDescent="0.2">
      <c r="A156" s="103"/>
      <c r="B156" s="87"/>
      <c r="C156" s="87"/>
      <c r="D156" s="104"/>
      <c r="E156" s="104"/>
      <c r="F156" s="104"/>
      <c r="G156" s="104"/>
      <c r="H156" s="104"/>
      <c r="I156" s="104"/>
      <c r="J156" s="104"/>
      <c r="K156" s="104"/>
      <c r="M156" s="71"/>
    </row>
    <row r="157" spans="1:20" x14ac:dyDescent="0.2">
      <c r="A157" s="29" t="s">
        <v>131</v>
      </c>
      <c r="B157" s="13" t="s">
        <v>212</v>
      </c>
      <c r="C157" s="105"/>
      <c r="D157" s="105" t="str">
        <f t="shared" ref="D157:G157" si="51">IF(ISBLANK(D140),"", IF(ISBLANK(D146),"",24*IF(D140&gt;D146,D146+1-D140,D146-D140)))</f>
        <v/>
      </c>
      <c r="E157" s="105" t="str">
        <f t="shared" si="51"/>
        <v/>
      </c>
      <c r="F157" s="105" t="str">
        <f t="shared" si="51"/>
        <v/>
      </c>
      <c r="G157" s="105" t="str">
        <f t="shared" si="51"/>
        <v/>
      </c>
      <c r="H157" s="105" t="str">
        <f>IF(ISBLANK(H140),"", IF(ISBLANK(H146),"",24*IF(H140&gt;H146,H146+1-H140,H146-H140)))</f>
        <v/>
      </c>
      <c r="I157" s="105" t="str">
        <f t="shared" ref="I157:J157" si="52">IF(ISBLANK(I140),"", IF(ISBLANK(I146),"",24*IF(I140&gt;I146,I146+1-I140,I146-I140)))</f>
        <v/>
      </c>
      <c r="J157" s="105" t="str">
        <f t="shared" si="52"/>
        <v/>
      </c>
      <c r="K157" s="43" t="e">
        <f>SUM(D157:J157)/(COUNTA(D157:J157)-COUNTBLANK(D157:J157))</f>
        <v>#DIV/0!</v>
      </c>
      <c r="L157" s="129" t="str">
        <f>IFERROR(IF(ISBLANK(K157),"",(K157/24)),$B$27)</f>
        <v>No Data</v>
      </c>
      <c r="M157" s="32" t="s">
        <v>131</v>
      </c>
      <c r="N157" s="124"/>
      <c r="O157" s="73" t="str">
        <f>LEFT(L157,4)</f>
        <v>No D</v>
      </c>
      <c r="P157" s="57" t="str">
        <f>RIGHT(O157,2)</f>
        <v xml:space="preserve"> D</v>
      </c>
      <c r="Q157" s="57" t="e">
        <f>(P157*0.01)</f>
        <v>#VALUE!</v>
      </c>
      <c r="R157" s="57" t="e">
        <f>Q157*60</f>
        <v>#VALUE!</v>
      </c>
      <c r="S157" s="6" t="s">
        <v>213</v>
      </c>
      <c r="T157"/>
    </row>
    <row r="158" spans="1:20" x14ac:dyDescent="0.2">
      <c r="A158" s="29" t="s">
        <v>132</v>
      </c>
      <c r="B158" s="13" t="s">
        <v>214</v>
      </c>
      <c r="C158" s="105"/>
      <c r="D158" s="105" t="str">
        <f t="shared" ref="D158:J158" si="53">IF(ISBLANK(D157),"",(IF(ISBLANK(D141),"",IF(ISBLANK(D143),"",D157-((D141+D143)/60)-(D155-D154)))))</f>
        <v/>
      </c>
      <c r="E158" s="105" t="str">
        <f t="shared" si="53"/>
        <v/>
      </c>
      <c r="F158" s="105" t="str">
        <f t="shared" si="53"/>
        <v/>
      </c>
      <c r="G158" s="105" t="str">
        <f t="shared" si="53"/>
        <v/>
      </c>
      <c r="H158" s="105" t="str">
        <f t="shared" si="53"/>
        <v/>
      </c>
      <c r="I158" s="105" t="str">
        <f t="shared" si="53"/>
        <v/>
      </c>
      <c r="J158" s="105" t="str">
        <f t="shared" si="53"/>
        <v/>
      </c>
      <c r="K158" s="43" t="e">
        <f>SUM(D158:J158)/(COUNTA(D158:J158)-COUNTBLANK(D158:J158))</f>
        <v>#DIV/0!</v>
      </c>
      <c r="L158" s="129" t="str">
        <f>IFERROR(IF(ISBLANK(K158),"",(K158/24)),$B$27)</f>
        <v>No Data</v>
      </c>
      <c r="M158" s="32" t="s">
        <v>132</v>
      </c>
      <c r="N158" s="124"/>
      <c r="O158" s="73" t="str">
        <f>LEFT(L158,4)</f>
        <v>No D</v>
      </c>
      <c r="P158" s="57" t="str">
        <f>RIGHT(O158,2)</f>
        <v xml:space="preserve"> D</v>
      </c>
      <c r="Q158" s="57" t="e">
        <f>(P158*0.01)</f>
        <v>#VALUE!</v>
      </c>
      <c r="R158" s="57" t="e">
        <f>Q158*60</f>
        <v>#VALUE!</v>
      </c>
      <c r="S158" s="188" t="s">
        <v>215</v>
      </c>
      <c r="T158" s="189"/>
    </row>
    <row r="159" spans="1:20" x14ac:dyDescent="0.2">
      <c r="A159" s="29" t="s">
        <v>133</v>
      </c>
      <c r="B159" s="13" t="s">
        <v>216</v>
      </c>
      <c r="C159" s="105"/>
      <c r="D159" s="105" t="str">
        <f>IF(ISBLANK(D138),"",(IF(ISBLANK(D158),"",(D138/60)+D158)))</f>
        <v/>
      </c>
      <c r="E159" s="105" t="str">
        <f>IF(ISBLANK(E138),"",(IF(ISBLANK(E158),"",(E138/60)+E158)))</f>
        <v/>
      </c>
      <c r="F159" s="105" t="str">
        <f t="shared" ref="F159" si="54">IF(ISBLANK(F138),"",(IF(ISBLANK(F158),"",(F138/60)+F158)))</f>
        <v/>
      </c>
      <c r="G159" s="105" t="str">
        <f t="shared" ref="G159" si="55">IF(ISBLANK(G138),"",(IF(ISBLANK(G158),"",(G138/60)+G158)))</f>
        <v/>
      </c>
      <c r="H159" s="105" t="str">
        <f t="shared" ref="H159" si="56">IF(ISBLANK(H138),"",(IF(ISBLANK(H158),"",(H138/60)+H158)))</f>
        <v/>
      </c>
      <c r="I159" s="105" t="str">
        <f t="shared" ref="I159" si="57">IF(ISBLANK(I138),"",(IF(ISBLANK(I158),"",(I138/60)+I158)))</f>
        <v/>
      </c>
      <c r="J159" s="105" t="str">
        <f t="shared" ref="J159" si="58">IF(ISBLANK(J138),"",(IF(ISBLANK(J158),"",(J138/60)+J158)))</f>
        <v/>
      </c>
      <c r="K159" s="125" t="e">
        <f>AVERAGE(D159:J159)</f>
        <v>#DIV/0!</v>
      </c>
      <c r="L159" s="129" t="str">
        <f>IFERROR(IF(ISBLANK(K159),"",(K159/24)),$B$27)</f>
        <v>No Data</v>
      </c>
      <c r="M159" s="63" t="s">
        <v>217</v>
      </c>
      <c r="S159" s="172" t="s">
        <v>203</v>
      </c>
      <c r="T159" s="173" t="s">
        <v>60</v>
      </c>
    </row>
    <row r="160" spans="1:20" ht="13.5" thickBot="1" x14ac:dyDescent="0.25">
      <c r="A160" s="30" t="s">
        <v>218</v>
      </c>
      <c r="B160" s="31" t="s">
        <v>219</v>
      </c>
      <c r="C160" s="108"/>
      <c r="D160" s="108" t="str">
        <f t="shared" ref="D160:G160" si="59">IF(ISERROR(D158/D157),"",IF(ISBLANK(D158),"",D158/D157))</f>
        <v/>
      </c>
      <c r="E160" s="108" t="str">
        <f t="shared" si="59"/>
        <v/>
      </c>
      <c r="F160" s="108" t="str">
        <f t="shared" si="59"/>
        <v/>
      </c>
      <c r="G160" s="108" t="str">
        <f t="shared" si="59"/>
        <v/>
      </c>
      <c r="H160" s="108" t="str">
        <f>IF(ISERROR(H158/H157),"",IF(ISBLANK(H158),"",H158/H157))</f>
        <v/>
      </c>
      <c r="I160" s="108" t="str">
        <f>IF(ISERROR(I158/I157),"",IF(ISBLANK(I158),"",I158/I157))</f>
        <v/>
      </c>
      <c r="J160" s="108" t="str">
        <f>IF(ISERROR(J158/J157),"",IF(ISBLANK(J158),"",J158/J157))</f>
        <v/>
      </c>
      <c r="K160" s="108"/>
      <c r="L160" s="46" t="e">
        <f>L158/L157</f>
        <v>#VALUE!</v>
      </c>
      <c r="M160" s="33" t="s">
        <v>218</v>
      </c>
      <c r="S160" s="172" t="s">
        <v>205</v>
      </c>
      <c r="T160" s="174" t="s">
        <v>60</v>
      </c>
    </row>
    <row r="161" spans="1:20" x14ac:dyDescent="0.2">
      <c r="A161" s="55"/>
      <c r="B161" s="13"/>
      <c r="C161" s="105"/>
      <c r="D161" s="109"/>
      <c r="E161" s="105"/>
      <c r="F161" s="105"/>
      <c r="G161" s="105"/>
      <c r="H161" s="105"/>
      <c r="I161" s="105"/>
      <c r="J161" s="105"/>
      <c r="K161" s="105"/>
      <c r="L161" s="43" t="str">
        <f>IFERROR(_xlfn.STDEV.P(D153:J153),$B$27)</f>
        <v>No Data</v>
      </c>
      <c r="M161" s="17" t="s">
        <v>220</v>
      </c>
      <c r="S161" s="175" t="s">
        <v>207</v>
      </c>
      <c r="T161" s="190" t="s">
        <v>60</v>
      </c>
    </row>
    <row r="162" spans="1:20" x14ac:dyDescent="0.2">
      <c r="A162" s="55"/>
      <c r="B162" s="13"/>
      <c r="C162" s="105"/>
      <c r="D162" s="109"/>
      <c r="E162" s="105"/>
      <c r="F162" s="105"/>
      <c r="G162" s="105"/>
      <c r="H162" s="105"/>
      <c r="I162" s="105"/>
      <c r="J162" s="105"/>
      <c r="K162" s="105"/>
      <c r="L162" s="43" t="str">
        <f>IFERROR(_xlfn.STDEV.P(D154:J154),$B$27)</f>
        <v>No Data</v>
      </c>
      <c r="M162" s="17" t="s">
        <v>221</v>
      </c>
      <c r="S162" s="57" t="s">
        <v>209</v>
      </c>
      <c r="T162" s="191"/>
    </row>
    <row r="163" spans="1:20" x14ac:dyDescent="0.2">
      <c r="A163" s="111" t="s">
        <v>222</v>
      </c>
      <c r="B163" s="112"/>
      <c r="C163" s="205" t="s">
        <v>223</v>
      </c>
      <c r="D163" s="201"/>
      <c r="E163" s="201"/>
      <c r="F163" s="201"/>
      <c r="G163" s="201"/>
      <c r="H163" s="201"/>
      <c r="I163" s="201"/>
      <c r="J163" s="201"/>
      <c r="K163" s="127"/>
      <c r="L163" s="203"/>
      <c r="M163" s="17"/>
    </row>
    <row r="164" spans="1:20" ht="40.5" customHeight="1" x14ac:dyDescent="0.2">
      <c r="A164" s="111"/>
      <c r="B164" s="112"/>
      <c r="C164" s="206"/>
      <c r="D164" s="202"/>
      <c r="E164" s="202"/>
      <c r="F164" s="202"/>
      <c r="G164" s="202"/>
      <c r="H164" s="202"/>
      <c r="I164" s="202"/>
      <c r="J164" s="202"/>
      <c r="K164" s="193"/>
      <c r="L164" s="204"/>
      <c r="M164" s="17"/>
    </row>
    <row r="165" spans="1:20" s="38" customFormat="1" x14ac:dyDescent="0.2">
      <c r="A165" s="113"/>
      <c r="B165" s="114"/>
      <c r="C165" s="115"/>
      <c r="D165" s="115"/>
      <c r="E165" s="115"/>
      <c r="F165" s="115"/>
      <c r="G165" s="115"/>
      <c r="H165" s="115"/>
      <c r="I165" s="115"/>
      <c r="J165" s="115"/>
      <c r="K165" s="115"/>
      <c r="L165" s="115"/>
      <c r="M165" s="58"/>
      <c r="N165" s="121"/>
    </row>
    <row r="167" spans="1:20" ht="13.5" thickBot="1" x14ac:dyDescent="0.25">
      <c r="A167" s="171" t="s">
        <v>224</v>
      </c>
      <c r="B167" s="195"/>
      <c r="C167" s="200"/>
      <c r="D167" s="200"/>
      <c r="E167" s="200"/>
      <c r="F167" s="200"/>
      <c r="G167" s="200"/>
      <c r="H167" s="200"/>
      <c r="I167" s="200"/>
      <c r="J167" s="200"/>
      <c r="K167" s="200"/>
      <c r="L167" s="200"/>
      <c r="M167" s="200"/>
    </row>
    <row r="168" spans="1:20" x14ac:dyDescent="0.2">
      <c r="A168" s="21" t="s">
        <v>121</v>
      </c>
      <c r="B168" s="84"/>
      <c r="C168" s="84"/>
      <c r="D168" s="84"/>
      <c r="E168" s="84"/>
      <c r="F168" s="84"/>
      <c r="G168" s="84"/>
      <c r="H168" s="84"/>
      <c r="I168" s="84"/>
      <c r="J168" s="84"/>
      <c r="K168" s="84"/>
      <c r="L168" s="84"/>
      <c r="M168" s="85"/>
      <c r="S168" s="6" t="s">
        <v>225</v>
      </c>
      <c r="T168"/>
    </row>
    <row r="169" spans="1:20" x14ac:dyDescent="0.2">
      <c r="A169" s="107"/>
      <c r="B169" s="87"/>
      <c r="C169" s="88" t="s">
        <v>159</v>
      </c>
      <c r="D169" s="49" t="s">
        <v>160</v>
      </c>
      <c r="E169" s="49" t="s">
        <v>161</v>
      </c>
      <c r="F169" s="49" t="s">
        <v>162</v>
      </c>
      <c r="G169" s="49" t="s">
        <v>163</v>
      </c>
      <c r="H169" s="49" t="s">
        <v>164</v>
      </c>
      <c r="I169" s="49" t="s">
        <v>165</v>
      </c>
      <c r="J169" s="49" t="s">
        <v>166</v>
      </c>
      <c r="K169" s="49"/>
      <c r="L169" s="17" t="s">
        <v>167</v>
      </c>
      <c r="M169" s="71"/>
      <c r="S169" s="188" t="s">
        <v>215</v>
      </c>
      <c r="T169" s="189"/>
    </row>
    <row r="170" spans="1:20" x14ac:dyDescent="0.2">
      <c r="A170" s="25" t="s">
        <v>227</v>
      </c>
      <c r="B170" s="87"/>
      <c r="C170" s="69">
        <v>40544</v>
      </c>
      <c r="D170" s="167"/>
      <c r="E170" s="167"/>
      <c r="F170" s="70"/>
      <c r="G170" s="70"/>
      <c r="H170" s="70"/>
      <c r="I170" s="70"/>
      <c r="J170" s="70"/>
      <c r="K170" s="70"/>
      <c r="M170" s="71"/>
      <c r="S170" s="172" t="s">
        <v>203</v>
      </c>
      <c r="T170" s="173" t="s">
        <v>60</v>
      </c>
    </row>
    <row r="171" spans="1:20" x14ac:dyDescent="0.2">
      <c r="A171" s="25" t="s">
        <v>169</v>
      </c>
      <c r="C171" s="72">
        <v>30</v>
      </c>
      <c r="D171" s="132"/>
      <c r="E171" s="132"/>
      <c r="F171" s="159"/>
      <c r="G171" s="159"/>
      <c r="H171" s="130"/>
      <c r="I171" s="130"/>
      <c r="J171" s="130"/>
      <c r="K171" s="66"/>
      <c r="L171" s="126" t="str">
        <f>IFERROR(AVERAGE(D171:J171),$B$27)</f>
        <v>No Data</v>
      </c>
      <c r="M171" s="71" t="s">
        <v>126</v>
      </c>
      <c r="S171" s="172" t="s">
        <v>205</v>
      </c>
      <c r="T171" s="174" t="s">
        <v>60</v>
      </c>
    </row>
    <row r="172" spans="1:20" x14ac:dyDescent="0.2">
      <c r="A172" s="25" t="s">
        <v>170</v>
      </c>
      <c r="B172" s="87" t="s">
        <v>171</v>
      </c>
      <c r="C172" s="91">
        <v>0.97916666666666663</v>
      </c>
      <c r="D172" s="131"/>
      <c r="E172" s="131"/>
      <c r="F172" s="131"/>
      <c r="G172" s="131"/>
      <c r="H172" s="131"/>
      <c r="I172" s="131"/>
      <c r="J172" s="131"/>
      <c r="K172" s="48"/>
      <c r="L172" s="43" t="str">
        <f>IFERROR(TEXT(IF(L185&lt;0, 24+L185,L185)/24,"h:mm"),$B$27)</f>
        <v>No Data</v>
      </c>
      <c r="M172" s="32" t="s">
        <v>172</v>
      </c>
      <c r="S172" s="175" t="s">
        <v>207</v>
      </c>
      <c r="T172" s="190" t="s">
        <v>60</v>
      </c>
    </row>
    <row r="173" spans="1:20" x14ac:dyDescent="0.2">
      <c r="A173" s="25" t="s">
        <v>173</v>
      </c>
      <c r="B173" s="87" t="s">
        <v>174</v>
      </c>
      <c r="C173" s="91">
        <v>0.98958333333333337</v>
      </c>
      <c r="D173" s="131"/>
      <c r="E173" s="131"/>
      <c r="F173" s="131"/>
      <c r="G173" s="131"/>
      <c r="H173" s="131"/>
      <c r="I173" s="131"/>
      <c r="J173" s="131"/>
      <c r="K173" s="48"/>
      <c r="L173" s="43" t="str">
        <f>IFERROR(TEXT(IF(L186&lt;0, 24+L186,L186)/24,"h:mm"),$B$27)</f>
        <v>No Data</v>
      </c>
      <c r="M173" s="32" t="s">
        <v>175</v>
      </c>
      <c r="S173" s="57" t="s">
        <v>209</v>
      </c>
      <c r="T173" s="191"/>
    </row>
    <row r="174" spans="1:20" x14ac:dyDescent="0.2">
      <c r="A174" s="25" t="s">
        <v>176</v>
      </c>
      <c r="B174" s="87" t="s">
        <v>177</v>
      </c>
      <c r="C174" s="88">
        <v>30</v>
      </c>
      <c r="D174" s="132"/>
      <c r="E174" s="132"/>
      <c r="F174" s="132"/>
      <c r="G174" s="132"/>
      <c r="H174" s="132"/>
      <c r="I174" s="132"/>
      <c r="J174" s="132"/>
      <c r="K174" s="92"/>
      <c r="L174" s="43" t="str">
        <f>IFERROR(AVERAGE(D174:J174),$B$27)</f>
        <v>No Data</v>
      </c>
      <c r="M174" s="32" t="s">
        <v>226</v>
      </c>
    </row>
    <row r="175" spans="1:20" x14ac:dyDescent="0.2">
      <c r="A175" s="25" t="s">
        <v>179</v>
      </c>
      <c r="B175" s="89" t="s">
        <v>180</v>
      </c>
      <c r="C175" s="93">
        <v>3</v>
      </c>
      <c r="D175" s="132"/>
      <c r="E175" s="132"/>
      <c r="F175" s="132"/>
      <c r="G175" s="132"/>
      <c r="H175" s="132"/>
      <c r="I175" s="132"/>
      <c r="J175" s="132"/>
      <c r="K175" s="92"/>
      <c r="L175" s="126" t="str">
        <f>IFERROR(AVERAGE(D175:J175),$B$27)</f>
        <v>No Data</v>
      </c>
      <c r="M175" s="32" t="s">
        <v>181</v>
      </c>
    </row>
    <row r="176" spans="1:20" ht="25.5" x14ac:dyDescent="0.2">
      <c r="A176" s="25" t="s">
        <v>182</v>
      </c>
      <c r="B176" s="87" t="s">
        <v>183</v>
      </c>
      <c r="C176" s="88">
        <v>60</v>
      </c>
      <c r="D176" s="132"/>
      <c r="E176" s="132"/>
      <c r="F176" s="132"/>
      <c r="G176" s="132"/>
      <c r="H176" s="132"/>
      <c r="I176" s="132"/>
      <c r="J176" s="132"/>
      <c r="K176" s="92"/>
      <c r="L176" s="43" t="str">
        <f>IFERROR(SUM(D176:J176)/COUNTA(D176:J176),$B$27)</f>
        <v>No Data</v>
      </c>
      <c r="M176" s="32" t="s">
        <v>184</v>
      </c>
    </row>
    <row r="177" spans="1:20" x14ac:dyDescent="0.2">
      <c r="A177" s="25" t="s">
        <v>185</v>
      </c>
      <c r="B177" s="87" t="s">
        <v>186</v>
      </c>
      <c r="C177" s="91">
        <v>0.29166666666666669</v>
      </c>
      <c r="D177" s="131"/>
      <c r="E177" s="131"/>
      <c r="F177" s="131"/>
      <c r="G177" s="131"/>
      <c r="H177" s="131"/>
      <c r="I177" s="131"/>
      <c r="J177" s="131"/>
      <c r="K177" s="48"/>
      <c r="L177" s="44" t="str">
        <f>IFERROR(TEXT(L187/24,"h:mm"),$B$27)</f>
        <v>No Data</v>
      </c>
      <c r="M177" s="32" t="s">
        <v>187</v>
      </c>
    </row>
    <row r="178" spans="1:20" ht="25.5" x14ac:dyDescent="0.2">
      <c r="A178" s="25" t="s">
        <v>188</v>
      </c>
      <c r="B178" s="87" t="s">
        <v>189</v>
      </c>
      <c r="C178" s="94">
        <v>30</v>
      </c>
      <c r="D178" s="132"/>
      <c r="E178" s="132"/>
      <c r="F178" s="132"/>
      <c r="G178" s="132"/>
      <c r="H178" s="132"/>
      <c r="I178" s="132"/>
      <c r="J178" s="132"/>
      <c r="K178" s="92"/>
      <c r="L178" s="43" t="str">
        <f>IFERROR(SUM(D178:J178)/COUNTA(D178:J178),$B$27)</f>
        <v>No Data</v>
      </c>
      <c r="M178" s="32" t="s">
        <v>190</v>
      </c>
    </row>
    <row r="179" spans="1:20" x14ac:dyDescent="0.2">
      <c r="A179" s="25" t="s">
        <v>191</v>
      </c>
      <c r="B179" s="87" t="s">
        <v>192</v>
      </c>
      <c r="C179" s="91">
        <v>0.33333333333333331</v>
      </c>
      <c r="D179" s="131"/>
      <c r="E179" s="131"/>
      <c r="F179" s="131"/>
      <c r="G179" s="131"/>
      <c r="H179" s="131"/>
      <c r="I179" s="131"/>
      <c r="J179" s="131"/>
      <c r="K179" s="48"/>
      <c r="L179" s="44" t="str">
        <f>IFERROR(TEXT(L188/24,"h:mm"),$B$27)</f>
        <v>No Data</v>
      </c>
      <c r="M179" s="32" t="s">
        <v>193</v>
      </c>
    </row>
    <row r="180" spans="1:20" ht="25.5" x14ac:dyDescent="0.2">
      <c r="A180" s="25" t="s">
        <v>194</v>
      </c>
      <c r="B180" s="87"/>
      <c r="C180" s="91">
        <v>3</v>
      </c>
      <c r="D180" s="92"/>
      <c r="E180" s="92"/>
      <c r="F180" s="92"/>
      <c r="G180" s="92"/>
      <c r="H180" s="92"/>
      <c r="I180" s="92"/>
      <c r="J180" s="92"/>
      <c r="K180" s="92"/>
      <c r="L180" s="43" t="str">
        <f>IFERROR(AVERAGE(D180:J180),$B$27)</f>
        <v>No Data</v>
      </c>
      <c r="M180" s="32" t="s">
        <v>195</v>
      </c>
    </row>
    <row r="181" spans="1:20" x14ac:dyDescent="0.2">
      <c r="A181" s="67" t="s">
        <v>196</v>
      </c>
      <c r="B181" s="95"/>
      <c r="C181" s="90"/>
      <c r="D181" s="96"/>
      <c r="E181" s="96"/>
      <c r="F181" s="96"/>
      <c r="G181" s="96"/>
      <c r="H181" s="96"/>
      <c r="I181" s="96"/>
      <c r="J181" s="96"/>
      <c r="K181" s="96"/>
      <c r="L181" s="43"/>
      <c r="M181" s="62" t="s">
        <v>197</v>
      </c>
    </row>
    <row r="182" spans="1:20" x14ac:dyDescent="0.2">
      <c r="A182" s="163" t="s">
        <v>198</v>
      </c>
      <c r="B182" s="95"/>
      <c r="C182" s="97">
        <v>3</v>
      </c>
      <c r="D182" s="96"/>
      <c r="E182" s="96"/>
      <c r="F182" s="96"/>
      <c r="G182" s="96"/>
      <c r="H182" s="96"/>
      <c r="I182" s="96"/>
      <c r="J182" s="96"/>
      <c r="K182" s="96"/>
      <c r="L182" s="43" t="str">
        <f>IFERROR(AVERAGE(D182:K182),$B$27)</f>
        <v>No Data</v>
      </c>
      <c r="M182" s="62" t="s">
        <v>199</v>
      </c>
    </row>
    <row r="183" spans="1:20" ht="18.399999999999999" customHeight="1" x14ac:dyDescent="0.2">
      <c r="A183" s="163" t="s">
        <v>200</v>
      </c>
      <c r="B183" s="95"/>
      <c r="C183" s="97">
        <v>4</v>
      </c>
      <c r="D183" s="96"/>
      <c r="E183" s="96"/>
      <c r="F183" s="96"/>
      <c r="G183" s="96"/>
      <c r="H183" s="96"/>
      <c r="I183" s="96"/>
      <c r="J183" s="96"/>
      <c r="K183" s="96"/>
      <c r="L183" s="43" t="str">
        <f>IFERROR(AVERAGE(D183:J183),$B$27)</f>
        <v>No Data</v>
      </c>
      <c r="M183" s="62" t="s">
        <v>201</v>
      </c>
    </row>
    <row r="184" spans="1:20" s="38" customFormat="1" ht="13.5" customHeight="1" x14ac:dyDescent="0.2">
      <c r="A184" s="64"/>
      <c r="B184" s="89"/>
      <c r="C184" s="156"/>
      <c r="D184" s="157"/>
      <c r="E184" s="157"/>
      <c r="F184" s="157"/>
      <c r="G184" s="157"/>
      <c r="H184" s="157"/>
      <c r="I184" s="157"/>
      <c r="J184" s="157"/>
      <c r="K184" s="157"/>
      <c r="L184" s="158"/>
      <c r="M184" s="63"/>
      <c r="N184" s="121"/>
    </row>
    <row r="185" spans="1:20" hidden="1" x14ac:dyDescent="0.2">
      <c r="A185" s="99"/>
      <c r="B185" s="100" t="s">
        <v>202</v>
      </c>
      <c r="C185" s="101">
        <f t="shared" ref="C185:J186" si="60">IF(ISBLANK(C172),"",IF(HOUR(C172)&gt;12,HOUR(C172)+(MINUTE(C172)/60)-24,HOUR(C172)+(MINUTE(C172)/60)))</f>
        <v>-0.5</v>
      </c>
      <c r="D185" s="101" t="str">
        <f t="shared" si="60"/>
        <v/>
      </c>
      <c r="E185" s="101" t="str">
        <f t="shared" si="60"/>
        <v/>
      </c>
      <c r="F185" s="101" t="str">
        <f t="shared" si="60"/>
        <v/>
      </c>
      <c r="G185" s="101" t="str">
        <f t="shared" si="60"/>
        <v/>
      </c>
      <c r="H185" s="101" t="str">
        <f t="shared" si="60"/>
        <v/>
      </c>
      <c r="I185" s="101" t="str">
        <f t="shared" si="60"/>
        <v/>
      </c>
      <c r="J185" s="101" t="str">
        <f t="shared" si="60"/>
        <v/>
      </c>
      <c r="K185" s="101"/>
      <c r="L185" s="160" t="str">
        <f>IFERROR(AVERAGE(D185:J185),$B$27)</f>
        <v>No Data</v>
      </c>
      <c r="M185" s="102"/>
    </row>
    <row r="186" spans="1:20" hidden="1" x14ac:dyDescent="0.2">
      <c r="A186" s="99"/>
      <c r="B186" s="100" t="s">
        <v>204</v>
      </c>
      <c r="C186" s="101">
        <f t="shared" si="60"/>
        <v>-0.25</v>
      </c>
      <c r="D186" s="101" t="str">
        <f t="shared" si="60"/>
        <v/>
      </c>
      <c r="E186" s="101" t="str">
        <f t="shared" si="60"/>
        <v/>
      </c>
      <c r="F186" s="101" t="str">
        <f t="shared" si="60"/>
        <v/>
      </c>
      <c r="G186" s="101" t="str">
        <f t="shared" si="60"/>
        <v/>
      </c>
      <c r="H186" s="101" t="str">
        <f t="shared" si="60"/>
        <v/>
      </c>
      <c r="I186" s="101" t="str">
        <f t="shared" si="60"/>
        <v/>
      </c>
      <c r="J186" s="101" t="str">
        <f t="shared" si="60"/>
        <v/>
      </c>
      <c r="K186" s="101"/>
      <c r="L186" s="160" t="str">
        <f>IFERROR(AVERAGE(D186:J186),$B$27)</f>
        <v>No Data</v>
      </c>
      <c r="M186" s="102"/>
    </row>
    <row r="187" spans="1:20" hidden="1" x14ac:dyDescent="0.2">
      <c r="A187" s="99"/>
      <c r="B187" s="100" t="s">
        <v>206</v>
      </c>
      <c r="C187" s="101">
        <f t="shared" ref="C187:J187" si="61">IF(ISBLANK(C177),"",HOUR(C177)+(MINUTE(C177)/60))</f>
        <v>7</v>
      </c>
      <c r="D187" s="101" t="str">
        <f t="shared" si="61"/>
        <v/>
      </c>
      <c r="E187" s="101" t="str">
        <f t="shared" si="61"/>
        <v/>
      </c>
      <c r="F187" s="101" t="str">
        <f t="shared" si="61"/>
        <v/>
      </c>
      <c r="G187" s="101" t="str">
        <f t="shared" si="61"/>
        <v/>
      </c>
      <c r="H187" s="101" t="str">
        <f t="shared" si="61"/>
        <v/>
      </c>
      <c r="I187" s="101" t="str">
        <f t="shared" si="61"/>
        <v/>
      </c>
      <c r="J187" s="101" t="str">
        <f t="shared" si="61"/>
        <v/>
      </c>
      <c r="K187" s="101"/>
      <c r="L187" s="160" t="str">
        <f>IFERROR(AVERAGE(D187:J187),$B$27)</f>
        <v>No Data</v>
      </c>
      <c r="M187" s="102"/>
    </row>
    <row r="188" spans="1:20" hidden="1" x14ac:dyDescent="0.2">
      <c r="A188" s="99"/>
      <c r="B188" s="100" t="s">
        <v>208</v>
      </c>
      <c r="C188" s="101">
        <f t="shared" ref="C188:J188" si="62">IF(ISBLANK(C179),"",HOUR(C179)+(MINUTE(C179)/60))</f>
        <v>8</v>
      </c>
      <c r="D188" s="101" t="str">
        <f t="shared" si="62"/>
        <v/>
      </c>
      <c r="E188" s="101" t="str">
        <f t="shared" si="62"/>
        <v/>
      </c>
      <c r="F188" s="101" t="str">
        <f t="shared" si="62"/>
        <v/>
      </c>
      <c r="G188" s="101" t="str">
        <f t="shared" si="62"/>
        <v/>
      </c>
      <c r="H188" s="101" t="str">
        <f t="shared" si="62"/>
        <v/>
      </c>
      <c r="I188" s="101" t="str">
        <f t="shared" si="62"/>
        <v/>
      </c>
      <c r="J188" s="101" t="str">
        <f t="shared" si="62"/>
        <v/>
      </c>
      <c r="K188" s="101"/>
      <c r="L188" s="160" t="str">
        <f>IFERROR(AVERAGE(D188:J188),$B$27)</f>
        <v>No Data</v>
      </c>
      <c r="M188" s="102"/>
    </row>
    <row r="189" spans="1:20" hidden="1" x14ac:dyDescent="0.2">
      <c r="A189" s="103"/>
      <c r="B189" s="87"/>
      <c r="C189" s="87"/>
      <c r="D189" s="104"/>
      <c r="E189" s="104"/>
      <c r="F189" s="104"/>
      <c r="G189" s="104"/>
      <c r="H189" s="104"/>
      <c r="I189" s="104"/>
      <c r="J189" s="104"/>
      <c r="K189" s="104"/>
      <c r="M189" s="71"/>
    </row>
    <row r="190" spans="1:20" x14ac:dyDescent="0.2">
      <c r="A190" s="29" t="s">
        <v>131</v>
      </c>
      <c r="B190" s="13" t="s">
        <v>212</v>
      </c>
      <c r="C190" s="105"/>
      <c r="D190" s="105" t="str">
        <f t="shared" ref="D190:J190" si="63">IF(ISBLANK(D173),"", IF(ISBLANK(D179),"",24*IF(D173&gt;D179,D179+1-D173,D179-D173)))</f>
        <v/>
      </c>
      <c r="E190" s="105" t="str">
        <f t="shared" si="63"/>
        <v/>
      </c>
      <c r="F190" s="105" t="str">
        <f t="shared" si="63"/>
        <v/>
      </c>
      <c r="G190" s="105" t="str">
        <f t="shared" si="63"/>
        <v/>
      </c>
      <c r="H190" s="105" t="str">
        <f t="shared" si="63"/>
        <v/>
      </c>
      <c r="I190" s="105" t="str">
        <f t="shared" si="63"/>
        <v/>
      </c>
      <c r="J190" s="105" t="str">
        <f t="shared" si="63"/>
        <v/>
      </c>
      <c r="K190" s="43" t="e">
        <f>SUM(D190:J190)/(COUNTA(D190:J190)-COUNTBLANK(D190:J190))</f>
        <v>#DIV/0!</v>
      </c>
      <c r="L190" s="129" t="str">
        <f>IFERROR(IF(ISBLANK(K190),"",(K190/24)),$B$27)</f>
        <v>No Data</v>
      </c>
      <c r="M190" s="32" t="s">
        <v>131</v>
      </c>
      <c r="N190" s="124"/>
      <c r="O190" s="73" t="str">
        <f>LEFT(L190,4)</f>
        <v>No D</v>
      </c>
      <c r="P190" s="57" t="str">
        <f>RIGHT(O190,2)</f>
        <v xml:space="preserve"> D</v>
      </c>
      <c r="Q190" s="57" t="e">
        <f>(P190*0.01)</f>
        <v>#VALUE!</v>
      </c>
      <c r="R190" s="57" t="e">
        <f>Q190*60</f>
        <v>#VALUE!</v>
      </c>
      <c r="S190" s="6" t="s">
        <v>213</v>
      </c>
      <c r="T190"/>
    </row>
    <row r="191" spans="1:20" x14ac:dyDescent="0.2">
      <c r="A191" s="29" t="s">
        <v>132</v>
      </c>
      <c r="B191" s="13" t="s">
        <v>214</v>
      </c>
      <c r="C191" s="105"/>
      <c r="D191" s="105" t="str">
        <f t="shared" ref="D191:J191" si="64">IF(ISBLANK(D190),"",(IF(ISBLANK(D174),"",IF(ISBLANK(D176),"",D190-((D174+D176)/60)-(D188-D187)))))</f>
        <v/>
      </c>
      <c r="E191" s="105" t="str">
        <f t="shared" si="64"/>
        <v/>
      </c>
      <c r="F191" s="105" t="str">
        <f t="shared" si="64"/>
        <v/>
      </c>
      <c r="G191" s="105" t="str">
        <f t="shared" si="64"/>
        <v/>
      </c>
      <c r="H191" s="105" t="str">
        <f t="shared" si="64"/>
        <v/>
      </c>
      <c r="I191" s="105" t="str">
        <f t="shared" si="64"/>
        <v/>
      </c>
      <c r="J191" s="105" t="str">
        <f t="shared" si="64"/>
        <v/>
      </c>
      <c r="K191" s="43" t="e">
        <f>SUM(D191:J191)/(COUNTA(D191:J191)-COUNTBLANK(D191:J191))</f>
        <v>#DIV/0!</v>
      </c>
      <c r="L191" s="129" t="str">
        <f>IFERROR(IF(ISBLANK(K191),"",(K191/24)),$B$27)</f>
        <v>No Data</v>
      </c>
      <c r="M191" s="32" t="s">
        <v>132</v>
      </c>
      <c r="N191" s="124"/>
      <c r="O191" s="73" t="str">
        <f>LEFT(L191,4)</f>
        <v>No D</v>
      </c>
      <c r="P191" s="57" t="str">
        <f>RIGHT(O191,2)</f>
        <v xml:space="preserve"> D</v>
      </c>
      <c r="Q191" s="57" t="e">
        <f>(P191*0.01)</f>
        <v>#VALUE!</v>
      </c>
      <c r="R191" s="57" t="e">
        <f>Q191*60</f>
        <v>#VALUE!</v>
      </c>
      <c r="S191" s="188" t="s">
        <v>215</v>
      </c>
      <c r="T191" s="189"/>
    </row>
    <row r="192" spans="1:20" x14ac:dyDescent="0.2">
      <c r="A192" s="29" t="s">
        <v>133</v>
      </c>
      <c r="B192" s="13" t="s">
        <v>216</v>
      </c>
      <c r="C192" s="105"/>
      <c r="D192" s="105" t="str">
        <f t="shared" ref="D192:J192" si="65">IF(ISBLANK(D171),"",(IF(ISBLANK(D191),"",(D171/60)+D191)))</f>
        <v/>
      </c>
      <c r="E192" s="105" t="str">
        <f t="shared" si="65"/>
        <v/>
      </c>
      <c r="F192" s="105" t="str">
        <f t="shared" si="65"/>
        <v/>
      </c>
      <c r="G192" s="105" t="str">
        <f t="shared" si="65"/>
        <v/>
      </c>
      <c r="H192" s="105" t="str">
        <f t="shared" si="65"/>
        <v/>
      </c>
      <c r="I192" s="105" t="str">
        <f t="shared" si="65"/>
        <v/>
      </c>
      <c r="J192" s="105" t="str">
        <f t="shared" si="65"/>
        <v/>
      </c>
      <c r="K192" s="125" t="e">
        <f>AVERAGE(D192:J192)</f>
        <v>#DIV/0!</v>
      </c>
      <c r="L192" s="129" t="str">
        <f>IFERROR(IF(ISBLANK(K192),"",(K192/24)),$B$27)</f>
        <v>No Data</v>
      </c>
      <c r="M192" s="63" t="s">
        <v>217</v>
      </c>
      <c r="S192" s="172" t="s">
        <v>203</v>
      </c>
      <c r="T192" s="173" t="s">
        <v>60</v>
      </c>
    </row>
    <row r="193" spans="1:20" ht="13.5" thickBot="1" x14ac:dyDescent="0.25">
      <c r="A193" s="30" t="s">
        <v>218</v>
      </c>
      <c r="B193" s="31" t="s">
        <v>219</v>
      </c>
      <c r="C193" s="108"/>
      <c r="D193" s="108" t="str">
        <f t="shared" ref="D193:G193" si="66">IF(ISERROR(D191/D190),"",IF(ISBLANK(D191),"",D191/D190))</f>
        <v/>
      </c>
      <c r="E193" s="108" t="str">
        <f t="shared" si="66"/>
        <v/>
      </c>
      <c r="F193" s="108" t="str">
        <f t="shared" si="66"/>
        <v/>
      </c>
      <c r="G193" s="108" t="str">
        <f t="shared" si="66"/>
        <v/>
      </c>
      <c r="H193" s="108" t="str">
        <f>IF(ISERROR(H191/H190),"",IF(ISBLANK(H191),"",H191/H190))</f>
        <v/>
      </c>
      <c r="I193" s="108" t="str">
        <f>IF(ISERROR(I191/I190),"",IF(ISBLANK(I191),"",I191/I190))</f>
        <v/>
      </c>
      <c r="J193" s="108" t="str">
        <f>IF(ISERROR(J191/J190),"",IF(ISBLANK(J191),"",J191/J190))</f>
        <v/>
      </c>
      <c r="K193" s="108"/>
      <c r="L193" s="46" t="e">
        <f>L191/L190</f>
        <v>#VALUE!</v>
      </c>
      <c r="M193" s="33" t="s">
        <v>218</v>
      </c>
      <c r="S193" s="172" t="s">
        <v>205</v>
      </c>
      <c r="T193" s="174" t="s">
        <v>60</v>
      </c>
    </row>
    <row r="194" spans="1:20" x14ac:dyDescent="0.2">
      <c r="A194" s="55"/>
      <c r="B194" s="13"/>
      <c r="C194" s="105"/>
      <c r="D194" s="109"/>
      <c r="E194" s="105"/>
      <c r="F194" s="105"/>
      <c r="G194" s="105"/>
      <c r="H194" s="105"/>
      <c r="I194" s="105"/>
      <c r="J194" s="105"/>
      <c r="K194" s="105"/>
      <c r="L194" s="43" t="str">
        <f>IFERROR(_xlfn.STDEV.P(D186:J186),$B$27)</f>
        <v>No Data</v>
      </c>
      <c r="M194" s="17" t="s">
        <v>220</v>
      </c>
      <c r="S194" s="175" t="s">
        <v>207</v>
      </c>
      <c r="T194" s="190" t="s">
        <v>60</v>
      </c>
    </row>
    <row r="195" spans="1:20" x14ac:dyDescent="0.2">
      <c r="A195" s="55"/>
      <c r="B195" s="13"/>
      <c r="C195" s="105"/>
      <c r="D195" s="109"/>
      <c r="E195" s="105"/>
      <c r="F195" s="105"/>
      <c r="G195" s="105"/>
      <c r="H195" s="105"/>
      <c r="I195" s="105"/>
      <c r="J195" s="105"/>
      <c r="K195" s="105"/>
      <c r="L195" s="43" t="str">
        <f>IFERROR(_xlfn.STDEV.P(D187:J187),$B$27)</f>
        <v>No Data</v>
      </c>
      <c r="M195" s="17" t="s">
        <v>221</v>
      </c>
      <c r="S195" s="57" t="s">
        <v>209</v>
      </c>
      <c r="T195" s="191"/>
    </row>
    <row r="196" spans="1:20" x14ac:dyDescent="0.2">
      <c r="A196" s="111" t="s">
        <v>222</v>
      </c>
      <c r="B196" s="112"/>
      <c r="C196" s="205" t="s">
        <v>223</v>
      </c>
      <c r="D196" s="201"/>
      <c r="E196" s="201"/>
      <c r="F196" s="201"/>
      <c r="G196" s="201"/>
      <c r="H196" s="201"/>
      <c r="I196" s="201"/>
      <c r="J196" s="201"/>
      <c r="K196" s="127"/>
      <c r="L196" s="203"/>
      <c r="M196" s="17"/>
    </row>
    <row r="197" spans="1:20" ht="40.5" customHeight="1" x14ac:dyDescent="0.2">
      <c r="A197" s="111"/>
      <c r="B197" s="112"/>
      <c r="C197" s="206"/>
      <c r="D197" s="202"/>
      <c r="E197" s="202"/>
      <c r="F197" s="202"/>
      <c r="G197" s="202"/>
      <c r="H197" s="202"/>
      <c r="I197" s="202"/>
      <c r="J197" s="202"/>
      <c r="K197" s="193"/>
      <c r="L197" s="204"/>
      <c r="M197" s="17"/>
    </row>
    <row r="198" spans="1:20" s="38" customFormat="1" x14ac:dyDescent="0.2">
      <c r="A198" s="113"/>
      <c r="B198" s="114"/>
      <c r="C198" s="115"/>
      <c r="D198" s="115"/>
      <c r="E198" s="115"/>
      <c r="F198" s="115"/>
      <c r="G198" s="115"/>
      <c r="H198" s="115"/>
      <c r="I198" s="115"/>
      <c r="J198" s="115"/>
      <c r="K198" s="115"/>
      <c r="L198" s="115"/>
      <c r="M198" s="58"/>
      <c r="N198" s="121"/>
    </row>
    <row r="200" spans="1:20" ht="13.5" thickBot="1" x14ac:dyDescent="0.25">
      <c r="A200" s="171" t="s">
        <v>224</v>
      </c>
      <c r="B200" s="195"/>
      <c r="C200" s="196"/>
      <c r="D200" s="196"/>
      <c r="E200" s="196"/>
      <c r="F200" s="196"/>
      <c r="G200" s="196"/>
      <c r="H200" s="196"/>
      <c r="I200" s="196"/>
      <c r="J200" s="196"/>
      <c r="K200" s="196"/>
      <c r="L200" s="196"/>
      <c r="M200" s="196"/>
    </row>
    <row r="201" spans="1:20" x14ac:dyDescent="0.2">
      <c r="A201" s="21" t="s">
        <v>122</v>
      </c>
      <c r="B201" s="84"/>
      <c r="C201" s="84"/>
      <c r="D201" s="84"/>
      <c r="E201" s="84"/>
      <c r="F201" s="84"/>
      <c r="G201" s="84"/>
      <c r="H201" s="84"/>
      <c r="I201" s="84"/>
      <c r="J201" s="84"/>
      <c r="K201" s="84"/>
      <c r="L201" s="84"/>
      <c r="M201" s="85"/>
      <c r="S201" s="6" t="s">
        <v>225</v>
      </c>
      <c r="T201"/>
    </row>
    <row r="202" spans="1:20" x14ac:dyDescent="0.2">
      <c r="A202" s="107"/>
      <c r="B202" s="87"/>
      <c r="C202" s="88" t="s">
        <v>159</v>
      </c>
      <c r="D202" s="49" t="s">
        <v>160</v>
      </c>
      <c r="E202" s="49" t="s">
        <v>161</v>
      </c>
      <c r="F202" s="49" t="s">
        <v>162</v>
      </c>
      <c r="G202" s="49" t="s">
        <v>163</v>
      </c>
      <c r="H202" s="49" t="s">
        <v>164</v>
      </c>
      <c r="I202" s="49" t="s">
        <v>165</v>
      </c>
      <c r="J202" s="49" t="s">
        <v>166</v>
      </c>
      <c r="K202" s="49"/>
      <c r="L202" s="17" t="s">
        <v>167</v>
      </c>
      <c r="M202" s="71"/>
      <c r="S202" s="188" t="s">
        <v>215</v>
      </c>
      <c r="T202" s="189"/>
    </row>
    <row r="203" spans="1:20" x14ac:dyDescent="0.2">
      <c r="A203" s="25" t="s">
        <v>227</v>
      </c>
      <c r="B203" s="87"/>
      <c r="C203" s="69">
        <v>40544</v>
      </c>
      <c r="D203" s="167"/>
      <c r="E203" s="167"/>
      <c r="F203" s="70"/>
      <c r="G203" s="70"/>
      <c r="H203" s="70"/>
      <c r="I203" s="70"/>
      <c r="J203" s="70"/>
      <c r="K203" s="70"/>
      <c r="M203" s="71"/>
      <c r="S203" s="172" t="s">
        <v>203</v>
      </c>
      <c r="T203" s="173" t="s">
        <v>60</v>
      </c>
    </row>
    <row r="204" spans="1:20" x14ac:dyDescent="0.2">
      <c r="A204" s="25" t="s">
        <v>169</v>
      </c>
      <c r="C204" s="72">
        <v>30</v>
      </c>
      <c r="D204" s="132"/>
      <c r="E204" s="132"/>
      <c r="F204" s="159"/>
      <c r="G204" s="159"/>
      <c r="H204" s="130"/>
      <c r="I204" s="130"/>
      <c r="J204" s="130"/>
      <c r="K204" s="66"/>
      <c r="L204" s="126" t="str">
        <f>IFERROR(AVERAGE(D204:J204),$B$27)</f>
        <v>No Data</v>
      </c>
      <c r="M204" s="71" t="s">
        <v>126</v>
      </c>
      <c r="S204" s="172" t="s">
        <v>205</v>
      </c>
      <c r="T204" s="174" t="s">
        <v>60</v>
      </c>
    </row>
    <row r="205" spans="1:20" x14ac:dyDescent="0.2">
      <c r="A205" s="25" t="s">
        <v>170</v>
      </c>
      <c r="B205" s="87" t="s">
        <v>171</v>
      </c>
      <c r="C205" s="91">
        <v>0.97916666666666663</v>
      </c>
      <c r="D205" s="131"/>
      <c r="E205" s="131"/>
      <c r="F205" s="131"/>
      <c r="G205" s="131"/>
      <c r="H205" s="131"/>
      <c r="I205" s="131"/>
      <c r="J205" s="131"/>
      <c r="K205" s="48"/>
      <c r="L205" s="43" t="str">
        <f>IFERROR(TEXT(IF(L218&lt;0, 24+L218,L218)/24,"h:mm"),$B$27)</f>
        <v>No Data</v>
      </c>
      <c r="M205" s="32" t="s">
        <v>172</v>
      </c>
      <c r="S205" s="175" t="s">
        <v>207</v>
      </c>
      <c r="T205" s="190" t="s">
        <v>60</v>
      </c>
    </row>
    <row r="206" spans="1:20" x14ac:dyDescent="0.2">
      <c r="A206" s="25" t="s">
        <v>173</v>
      </c>
      <c r="B206" s="87" t="s">
        <v>174</v>
      </c>
      <c r="C206" s="91">
        <v>0.98958333333333337</v>
      </c>
      <c r="D206" s="131"/>
      <c r="E206" s="131"/>
      <c r="F206" s="131"/>
      <c r="G206" s="131"/>
      <c r="H206" s="131"/>
      <c r="I206" s="131"/>
      <c r="J206" s="131"/>
      <c r="K206" s="48"/>
      <c r="L206" s="43" t="str">
        <f>IFERROR(TEXT(IF(L219&lt;0, 24+L219,L219)/24,"h:mm"),$B$27)</f>
        <v>No Data</v>
      </c>
      <c r="M206" s="32" t="s">
        <v>175</v>
      </c>
      <c r="S206" s="57" t="s">
        <v>209</v>
      </c>
      <c r="T206" s="191"/>
    </row>
    <row r="207" spans="1:20" x14ac:dyDescent="0.2">
      <c r="A207" s="25" t="s">
        <v>176</v>
      </c>
      <c r="B207" s="87" t="s">
        <v>177</v>
      </c>
      <c r="C207" s="88">
        <v>30</v>
      </c>
      <c r="D207" s="132"/>
      <c r="E207" s="132"/>
      <c r="F207" s="132"/>
      <c r="G207" s="132"/>
      <c r="H207" s="132"/>
      <c r="I207" s="132"/>
      <c r="J207" s="132"/>
      <c r="K207" s="92"/>
      <c r="L207" s="43" t="str">
        <f>IFERROR(AVERAGE(D207:J207),$B$27)</f>
        <v>No Data</v>
      </c>
      <c r="M207" s="32" t="s">
        <v>226</v>
      </c>
    </row>
    <row r="208" spans="1:20" x14ac:dyDescent="0.2">
      <c r="A208" s="25" t="s">
        <v>179</v>
      </c>
      <c r="B208" s="89" t="s">
        <v>180</v>
      </c>
      <c r="C208" s="93">
        <v>3</v>
      </c>
      <c r="D208" s="132"/>
      <c r="E208" s="132"/>
      <c r="F208" s="132"/>
      <c r="G208" s="132"/>
      <c r="H208" s="132"/>
      <c r="I208" s="132"/>
      <c r="J208" s="132"/>
      <c r="K208" s="92"/>
      <c r="L208" s="126" t="str">
        <f>IFERROR(AVERAGE(D208:J208),$B$27)</f>
        <v>No Data</v>
      </c>
      <c r="M208" s="32" t="s">
        <v>181</v>
      </c>
    </row>
    <row r="209" spans="1:20" ht="25.5" x14ac:dyDescent="0.2">
      <c r="A209" s="25" t="s">
        <v>182</v>
      </c>
      <c r="B209" s="87" t="s">
        <v>183</v>
      </c>
      <c r="C209" s="88">
        <v>60</v>
      </c>
      <c r="D209" s="132"/>
      <c r="E209" s="132"/>
      <c r="F209" s="132"/>
      <c r="G209" s="132"/>
      <c r="H209" s="132"/>
      <c r="I209" s="132"/>
      <c r="J209" s="132"/>
      <c r="K209" s="92"/>
      <c r="L209" s="43" t="str">
        <f>IFERROR(SUM(D209:J209)/COUNTA(D209:J209),$B$27)</f>
        <v>No Data</v>
      </c>
      <c r="M209" s="32" t="s">
        <v>184</v>
      </c>
    </row>
    <row r="210" spans="1:20" x14ac:dyDescent="0.2">
      <c r="A210" s="25" t="s">
        <v>185</v>
      </c>
      <c r="B210" s="87" t="s">
        <v>186</v>
      </c>
      <c r="C210" s="91">
        <v>0.29166666666666669</v>
      </c>
      <c r="D210" s="131"/>
      <c r="E210" s="131"/>
      <c r="F210" s="131"/>
      <c r="G210" s="131"/>
      <c r="H210" s="131"/>
      <c r="I210" s="131"/>
      <c r="J210" s="131"/>
      <c r="K210" s="48"/>
      <c r="L210" s="44" t="str">
        <f>IFERROR(TEXT(L220/24,"h:mm"),$B$27)</f>
        <v>No Data</v>
      </c>
      <c r="M210" s="32" t="s">
        <v>187</v>
      </c>
    </row>
    <row r="211" spans="1:20" ht="25.5" x14ac:dyDescent="0.2">
      <c r="A211" s="25" t="s">
        <v>188</v>
      </c>
      <c r="B211" s="87" t="s">
        <v>189</v>
      </c>
      <c r="C211" s="94">
        <v>30</v>
      </c>
      <c r="D211" s="132"/>
      <c r="E211" s="132"/>
      <c r="F211" s="132"/>
      <c r="G211" s="132"/>
      <c r="H211" s="132"/>
      <c r="I211" s="132"/>
      <c r="J211" s="132"/>
      <c r="K211" s="92"/>
      <c r="L211" s="43" t="str">
        <f>IFERROR(SUM(D211:J211)/COUNTA(D211:J211),$B$27)</f>
        <v>No Data</v>
      </c>
      <c r="M211" s="32" t="s">
        <v>190</v>
      </c>
    </row>
    <row r="212" spans="1:20" ht="12.75" customHeight="1" x14ac:dyDescent="0.2">
      <c r="A212" s="25" t="s">
        <v>191</v>
      </c>
      <c r="B212" s="87" t="s">
        <v>192</v>
      </c>
      <c r="C212" s="91">
        <v>0.33333333333333331</v>
      </c>
      <c r="D212" s="131"/>
      <c r="E212" s="131"/>
      <c r="F212" s="131"/>
      <c r="G212" s="131"/>
      <c r="H212" s="131"/>
      <c r="I212" s="131"/>
      <c r="J212" s="131"/>
      <c r="K212" s="48"/>
      <c r="L212" s="44" t="str">
        <f>IFERROR(TEXT(L221/24,"h:mm"),$B$27)</f>
        <v>No Data</v>
      </c>
      <c r="M212" s="32" t="s">
        <v>193</v>
      </c>
    </row>
    <row r="213" spans="1:20" ht="25.5" x14ac:dyDescent="0.2">
      <c r="A213" s="25" t="s">
        <v>194</v>
      </c>
      <c r="B213" s="87"/>
      <c r="C213" s="91">
        <v>3</v>
      </c>
      <c r="D213" s="92"/>
      <c r="E213" s="92"/>
      <c r="F213" s="92"/>
      <c r="G213" s="92"/>
      <c r="H213" s="92"/>
      <c r="I213" s="92"/>
      <c r="J213" s="92"/>
      <c r="K213" s="92"/>
      <c r="L213" s="43" t="str">
        <f>IFERROR(AVERAGE(D213:J213),$B$27)</f>
        <v>No Data</v>
      </c>
      <c r="M213" s="32" t="s">
        <v>195</v>
      </c>
    </row>
    <row r="214" spans="1:20" x14ac:dyDescent="0.2">
      <c r="A214" s="67" t="s">
        <v>196</v>
      </c>
      <c r="B214" s="95"/>
      <c r="C214" s="90"/>
      <c r="D214" s="96"/>
      <c r="E214" s="96"/>
      <c r="F214" s="96"/>
      <c r="G214" s="96"/>
      <c r="H214" s="96"/>
      <c r="I214" s="96"/>
      <c r="J214" s="96"/>
      <c r="K214" s="96"/>
      <c r="L214" s="43"/>
      <c r="M214" s="62" t="s">
        <v>197</v>
      </c>
    </row>
    <row r="215" spans="1:20" x14ac:dyDescent="0.2">
      <c r="A215" s="163" t="s">
        <v>198</v>
      </c>
      <c r="B215" s="95"/>
      <c r="C215" s="97">
        <v>3</v>
      </c>
      <c r="D215" s="96"/>
      <c r="E215" s="96"/>
      <c r="F215" s="96"/>
      <c r="G215" s="96"/>
      <c r="H215" s="96"/>
      <c r="I215" s="96"/>
      <c r="J215" s="96"/>
      <c r="K215" s="96"/>
      <c r="L215" s="43" t="str">
        <f>IFERROR(AVERAGE(D215:K215),$B$27)</f>
        <v>No Data</v>
      </c>
      <c r="M215" s="62" t="s">
        <v>199</v>
      </c>
    </row>
    <row r="216" spans="1:20" ht="18.399999999999999" customHeight="1" x14ac:dyDescent="0.2">
      <c r="A216" s="163" t="s">
        <v>200</v>
      </c>
      <c r="B216" s="95"/>
      <c r="C216" s="97">
        <v>4</v>
      </c>
      <c r="D216" s="96"/>
      <c r="E216" s="96"/>
      <c r="F216" s="96"/>
      <c r="G216" s="96"/>
      <c r="H216" s="96"/>
      <c r="I216" s="96"/>
      <c r="J216" s="96"/>
      <c r="K216" s="96"/>
      <c r="L216" s="43" t="str">
        <f>IFERROR(AVERAGE(D216:J216),$B$27)</f>
        <v>No Data</v>
      </c>
      <c r="M216" s="62" t="s">
        <v>201</v>
      </c>
    </row>
    <row r="217" spans="1:20" s="38" customFormat="1" ht="13.5" customHeight="1" x14ac:dyDescent="0.2">
      <c r="A217" s="64"/>
      <c r="B217" s="89"/>
      <c r="C217" s="156"/>
      <c r="D217" s="157"/>
      <c r="E217" s="157"/>
      <c r="F217" s="157"/>
      <c r="G217" s="157"/>
      <c r="H217" s="157"/>
      <c r="I217" s="157"/>
      <c r="J217" s="157"/>
      <c r="K217" s="157"/>
      <c r="L217" s="158"/>
      <c r="M217" s="63"/>
      <c r="N217" s="121"/>
    </row>
    <row r="218" spans="1:20" hidden="1" x14ac:dyDescent="0.2">
      <c r="A218" s="99"/>
      <c r="B218" s="100" t="s">
        <v>202</v>
      </c>
      <c r="C218" s="101">
        <f>IF(ISBLANK(C205),"",IF(HOUR(C205)&gt;12,HOUR(C205)+(MINUTE(C205)/60)-24,HOUR(C205)+(MINUTE(C205)/60)))</f>
        <v>-0.5</v>
      </c>
      <c r="D218" s="101" t="str">
        <f t="shared" ref="D218:J218" si="67">IF(ISBLANK(D205),"",IF(HOUR(D205)&gt;12,HOUR(D205)+(MINUTE(D205)/60)-24,HOUR(D205)+(MINUTE(D205)/60)))</f>
        <v/>
      </c>
      <c r="E218" s="101" t="str">
        <f t="shared" si="67"/>
        <v/>
      </c>
      <c r="F218" s="101" t="str">
        <f t="shared" si="67"/>
        <v/>
      </c>
      <c r="G218" s="101" t="str">
        <f t="shared" si="67"/>
        <v/>
      </c>
      <c r="H218" s="101" t="str">
        <f t="shared" si="67"/>
        <v/>
      </c>
      <c r="I218" s="101" t="str">
        <f t="shared" si="67"/>
        <v/>
      </c>
      <c r="J218" s="101" t="str">
        <f t="shared" si="67"/>
        <v/>
      </c>
      <c r="K218" s="101"/>
      <c r="L218" s="160" t="str">
        <f>IFERROR(AVERAGE(D218:J218),$B$27)</f>
        <v>No Data</v>
      </c>
      <c r="M218" s="102"/>
    </row>
    <row r="219" spans="1:20" hidden="1" x14ac:dyDescent="0.2">
      <c r="A219" s="99"/>
      <c r="B219" s="100" t="s">
        <v>204</v>
      </c>
      <c r="C219" s="101">
        <f>IF(ISBLANK(C206),"",IF(HOUR(C206)&gt;12,HOUR(C206)+(MINUTE(C206)/60)-24,HOUR(C206)+(MINUTE(C206)/60)))</f>
        <v>-0.25</v>
      </c>
      <c r="D219" s="101" t="str">
        <f>IF(ISBLANK(D206),"",IF(HOUR(D206)&gt;12,HOUR(D206)+(MINUTE(D206)/60)-24,HOUR(D206)+(MINUTE(D206)/60)))</f>
        <v/>
      </c>
      <c r="E219" s="101" t="str">
        <f t="shared" ref="E219:J219" si="68">IF(ISBLANK(E206),"",IF(HOUR(E206)&gt;12,HOUR(E206)+(MINUTE(E206)/60)-24,HOUR(E206)+(MINUTE(E206)/60)))</f>
        <v/>
      </c>
      <c r="F219" s="101" t="str">
        <f t="shared" si="68"/>
        <v/>
      </c>
      <c r="G219" s="101" t="str">
        <f t="shared" si="68"/>
        <v/>
      </c>
      <c r="H219" s="101" t="str">
        <f t="shared" si="68"/>
        <v/>
      </c>
      <c r="I219" s="101" t="str">
        <f t="shared" si="68"/>
        <v/>
      </c>
      <c r="J219" s="101" t="str">
        <f t="shared" si="68"/>
        <v/>
      </c>
      <c r="K219" s="101"/>
      <c r="L219" s="160" t="str">
        <f>IFERROR(AVERAGE(D219:J219),$B$27)</f>
        <v>No Data</v>
      </c>
      <c r="M219" s="102"/>
    </row>
    <row r="220" spans="1:20" hidden="1" x14ac:dyDescent="0.2">
      <c r="A220" s="99"/>
      <c r="B220" s="100" t="s">
        <v>206</v>
      </c>
      <c r="C220" s="101">
        <f t="shared" ref="C220:J220" si="69">IF(ISBLANK(C210),"",HOUR(C210)+(MINUTE(C210)/60))</f>
        <v>7</v>
      </c>
      <c r="D220" s="101" t="str">
        <f t="shared" si="69"/>
        <v/>
      </c>
      <c r="E220" s="101" t="str">
        <f t="shared" si="69"/>
        <v/>
      </c>
      <c r="F220" s="101" t="str">
        <f t="shared" si="69"/>
        <v/>
      </c>
      <c r="G220" s="101" t="str">
        <f t="shared" si="69"/>
        <v/>
      </c>
      <c r="H220" s="101" t="str">
        <f t="shared" si="69"/>
        <v/>
      </c>
      <c r="I220" s="101" t="str">
        <f t="shared" si="69"/>
        <v/>
      </c>
      <c r="J220" s="101" t="str">
        <f t="shared" si="69"/>
        <v/>
      </c>
      <c r="K220" s="101"/>
      <c r="L220" s="160" t="str">
        <f>IFERROR(AVERAGE(D220:J220),$B$27)</f>
        <v>No Data</v>
      </c>
      <c r="M220" s="102"/>
    </row>
    <row r="221" spans="1:20" hidden="1" x14ac:dyDescent="0.2">
      <c r="A221" s="99"/>
      <c r="B221" s="100" t="s">
        <v>208</v>
      </c>
      <c r="C221" s="101">
        <f t="shared" ref="C221:J221" si="70">IF(ISBLANK(C212),"",HOUR(C212)+(MINUTE(C212)/60))</f>
        <v>8</v>
      </c>
      <c r="D221" s="101" t="str">
        <f t="shared" si="70"/>
        <v/>
      </c>
      <c r="E221" s="101" t="str">
        <f t="shared" si="70"/>
        <v/>
      </c>
      <c r="F221" s="101" t="str">
        <f t="shared" si="70"/>
        <v/>
      </c>
      <c r="G221" s="101" t="str">
        <f t="shared" si="70"/>
        <v/>
      </c>
      <c r="H221" s="101" t="str">
        <f t="shared" si="70"/>
        <v/>
      </c>
      <c r="I221" s="101" t="str">
        <f t="shared" si="70"/>
        <v/>
      </c>
      <c r="J221" s="101" t="str">
        <f t="shared" si="70"/>
        <v/>
      </c>
      <c r="K221" s="101"/>
      <c r="L221" s="160" t="str">
        <f>IFERROR(AVERAGE(D221:J221),$B$27)</f>
        <v>No Data</v>
      </c>
      <c r="M221" s="102"/>
    </row>
    <row r="222" spans="1:20" hidden="1" x14ac:dyDescent="0.2">
      <c r="A222" s="103"/>
      <c r="B222" s="87"/>
      <c r="C222" s="87"/>
      <c r="D222" s="104"/>
      <c r="E222" s="104"/>
      <c r="F222" s="104"/>
      <c r="G222" s="104"/>
      <c r="H222" s="104"/>
      <c r="I222" s="104"/>
      <c r="J222" s="104"/>
      <c r="K222" s="104"/>
      <c r="M222" s="71"/>
    </row>
    <row r="223" spans="1:20" x14ac:dyDescent="0.2">
      <c r="A223" s="29" t="s">
        <v>131</v>
      </c>
      <c r="B223" s="13" t="s">
        <v>212</v>
      </c>
      <c r="C223" s="105"/>
      <c r="D223" s="105" t="str">
        <f t="shared" ref="D223:G223" si="71">IF(ISBLANK(D206),"", IF(ISBLANK(D212),"",24*IF(D206&gt;D212,D212+1-D206,D212-D206)))</f>
        <v/>
      </c>
      <c r="E223" s="105" t="str">
        <f t="shared" si="71"/>
        <v/>
      </c>
      <c r="F223" s="105" t="str">
        <f t="shared" si="71"/>
        <v/>
      </c>
      <c r="G223" s="105" t="str">
        <f t="shared" si="71"/>
        <v/>
      </c>
      <c r="H223" s="105" t="str">
        <f>IF(ISBLANK(H206),"", IF(ISBLANK(H212),"",24*IF(H206&gt;H212,H212+1-H206,H212-H206)))</f>
        <v/>
      </c>
      <c r="I223" s="105" t="str">
        <f t="shared" ref="I223:J223" si="72">IF(ISBLANK(I206),"", IF(ISBLANK(I212),"",24*IF(I206&gt;I212,I212+1-I206,I212-I206)))</f>
        <v/>
      </c>
      <c r="J223" s="105" t="str">
        <f t="shared" si="72"/>
        <v/>
      </c>
      <c r="K223" s="43" t="e">
        <f>SUM(D223:J223)/(COUNTA(D223:J223)-COUNTBLANK(D223:J223))</f>
        <v>#DIV/0!</v>
      </c>
      <c r="L223" s="129" t="str">
        <f>IFERROR(IF(ISBLANK(K223),"",(K223/24)),$B$27)</f>
        <v>No Data</v>
      </c>
      <c r="M223" s="32" t="s">
        <v>131</v>
      </c>
      <c r="N223" s="124"/>
      <c r="O223" s="73" t="str">
        <f>LEFT(L223,4)</f>
        <v>No D</v>
      </c>
      <c r="P223" s="57" t="str">
        <f>RIGHT(O223,2)</f>
        <v xml:space="preserve"> D</v>
      </c>
      <c r="Q223" s="57" t="e">
        <f>(P223*0.01)</f>
        <v>#VALUE!</v>
      </c>
      <c r="R223" s="57" t="e">
        <f>Q223*60</f>
        <v>#VALUE!</v>
      </c>
      <c r="S223" s="6" t="s">
        <v>213</v>
      </c>
      <c r="T223"/>
    </row>
    <row r="224" spans="1:20" x14ac:dyDescent="0.2">
      <c r="A224" s="29" t="s">
        <v>132</v>
      </c>
      <c r="B224" s="13" t="s">
        <v>214</v>
      </c>
      <c r="C224" s="105"/>
      <c r="D224" s="105" t="str">
        <f t="shared" ref="D224" si="73">IF(ISBLANK(D223),"",(IF(ISBLANK(D207),"",IF(ISBLANK(D209),"",D223-((D207+D209)/60)-(D221-D220)))))</f>
        <v/>
      </c>
      <c r="E224" s="105" t="str">
        <f t="shared" ref="E224" si="74">IF(ISBLANK(E223),"",(IF(ISBLANK(E207),"",IF(ISBLANK(E209),"",E223-((E207+E209)/60)-(E221-E220)))))</f>
        <v/>
      </c>
      <c r="F224" s="105" t="str">
        <f t="shared" ref="F224" si="75">IF(ISBLANK(F223),"",(IF(ISBLANK(F207),"",IF(ISBLANK(F209),"",F223-((F207+F209)/60)-(F221-F220)))))</f>
        <v/>
      </c>
      <c r="G224" s="105" t="str">
        <f t="shared" ref="G224" si="76">IF(ISBLANK(G223),"",(IF(ISBLANK(G207),"",IF(ISBLANK(G209),"",G223-((G207+G209)/60)-(G221-G220)))))</f>
        <v/>
      </c>
      <c r="H224" s="105" t="str">
        <f t="shared" ref="H224" si="77">IF(ISBLANK(H223),"",(IF(ISBLANK(H207),"",IF(ISBLANK(H209),"",H223-((H207+H209)/60)-(H221-H220)))))</f>
        <v/>
      </c>
      <c r="I224" s="105" t="str">
        <f t="shared" ref="I224" si="78">IF(ISBLANK(I223),"",(IF(ISBLANK(I207),"",IF(ISBLANK(I209),"",I223-((I207+I209)/60)-(I221-I220)))))</f>
        <v/>
      </c>
      <c r="J224" s="105" t="str">
        <f t="shared" ref="J224" si="79">IF(ISBLANK(J223),"",(IF(ISBLANK(J207),"",IF(ISBLANK(J209),"",J223-((J207+J209)/60)-(J221-J220)))))</f>
        <v/>
      </c>
      <c r="K224" s="43" t="e">
        <f>SUM(D224:J224)/(COUNTA(D224:J224)-COUNTBLANK(D224:J224))</f>
        <v>#DIV/0!</v>
      </c>
      <c r="L224" s="129" t="str">
        <f>IFERROR(IF(ISBLANK(K224),"",(K224/24)),$B$27)</f>
        <v>No Data</v>
      </c>
      <c r="M224" s="32" t="s">
        <v>132</v>
      </c>
      <c r="N224" s="124"/>
      <c r="O224" s="73" t="str">
        <f>LEFT(L224,4)</f>
        <v>No D</v>
      </c>
      <c r="P224" s="57" t="str">
        <f>RIGHT(O224,2)</f>
        <v xml:space="preserve"> D</v>
      </c>
      <c r="Q224" s="57" t="e">
        <f>(P224*0.01)</f>
        <v>#VALUE!</v>
      </c>
      <c r="R224" s="57" t="e">
        <f>Q224*60</f>
        <v>#VALUE!</v>
      </c>
      <c r="S224" s="188" t="s">
        <v>215</v>
      </c>
      <c r="T224" s="189"/>
    </row>
    <row r="225" spans="1:20" x14ac:dyDescent="0.2">
      <c r="A225" s="29" t="s">
        <v>133</v>
      </c>
      <c r="B225" s="13" t="s">
        <v>216</v>
      </c>
      <c r="C225" s="105"/>
      <c r="D225" s="105" t="str">
        <f>IF(ISBLANK(D204),"",(IF(ISBLANK(D224),"",(D204/60)+D224)))</f>
        <v/>
      </c>
      <c r="E225" s="105" t="str">
        <f>IF(ISBLANK(E204),"",(IF(ISBLANK(E224),"",(E204/60)+E224)))</f>
        <v/>
      </c>
      <c r="F225" s="105" t="str">
        <f t="shared" ref="F225" si="80">IF(ISBLANK(F204),"",(IF(ISBLANK(F224),"",(F204/60)+F224)))</f>
        <v/>
      </c>
      <c r="G225" s="105" t="str">
        <f t="shared" ref="G225" si="81">IF(ISBLANK(G204),"",(IF(ISBLANK(G224),"",(G204/60)+G224)))</f>
        <v/>
      </c>
      <c r="H225" s="105" t="str">
        <f t="shared" ref="H225" si="82">IF(ISBLANK(H204),"",(IF(ISBLANK(H224),"",(H204/60)+H224)))</f>
        <v/>
      </c>
      <c r="I225" s="105" t="str">
        <f t="shared" ref="I225" si="83">IF(ISBLANK(I204),"",(IF(ISBLANK(I224),"",(I204/60)+I224)))</f>
        <v/>
      </c>
      <c r="J225" s="105" t="str">
        <f t="shared" ref="J225" si="84">IF(ISBLANK(J204),"",(IF(ISBLANK(J224),"",(J204/60)+J224)))</f>
        <v/>
      </c>
      <c r="K225" s="125" t="e">
        <f>AVERAGE(D225:J225)</f>
        <v>#DIV/0!</v>
      </c>
      <c r="L225" s="129" t="str">
        <f>IFERROR(IF(ISBLANK(K225),"",(K225/24)),$B$27)</f>
        <v>No Data</v>
      </c>
      <c r="M225" s="63" t="s">
        <v>217</v>
      </c>
      <c r="S225" s="172" t="s">
        <v>203</v>
      </c>
      <c r="T225" s="173" t="s">
        <v>60</v>
      </c>
    </row>
    <row r="226" spans="1:20" ht="13.5" thickBot="1" x14ac:dyDescent="0.25">
      <c r="A226" s="30" t="s">
        <v>218</v>
      </c>
      <c r="B226" s="31" t="s">
        <v>219</v>
      </c>
      <c r="C226" s="108"/>
      <c r="D226" s="108" t="str">
        <f t="shared" ref="D226:G226" si="85">IF(ISERROR(D224/D223),"",IF(ISBLANK(D224),"",D224/D223))</f>
        <v/>
      </c>
      <c r="E226" s="108" t="str">
        <f t="shared" si="85"/>
        <v/>
      </c>
      <c r="F226" s="108" t="str">
        <f t="shared" si="85"/>
        <v/>
      </c>
      <c r="G226" s="108" t="str">
        <f t="shared" si="85"/>
        <v/>
      </c>
      <c r="H226" s="108" t="str">
        <f>IF(ISERROR(H224/H223),"",IF(ISBLANK(H224),"",H224/H223))</f>
        <v/>
      </c>
      <c r="I226" s="108" t="str">
        <f>IF(ISERROR(I224/I223),"",IF(ISBLANK(I224),"",I224/I223))</f>
        <v/>
      </c>
      <c r="J226" s="108" t="str">
        <f>IF(ISERROR(J224/J223),"",IF(ISBLANK(J224),"",J224/J223))</f>
        <v/>
      </c>
      <c r="K226" s="108"/>
      <c r="L226" s="46" t="e">
        <f>L224/L223</f>
        <v>#VALUE!</v>
      </c>
      <c r="M226" s="33" t="s">
        <v>218</v>
      </c>
      <c r="S226" s="172" t="s">
        <v>205</v>
      </c>
      <c r="T226" s="174" t="s">
        <v>60</v>
      </c>
    </row>
    <row r="227" spans="1:20" x14ac:dyDescent="0.2">
      <c r="A227" s="55"/>
      <c r="B227" s="13"/>
      <c r="C227" s="105"/>
      <c r="D227" s="109"/>
      <c r="E227" s="109"/>
      <c r="F227" s="109"/>
      <c r="G227" s="109"/>
      <c r="H227" s="109"/>
      <c r="I227" s="109"/>
      <c r="J227" s="109"/>
      <c r="K227" s="109"/>
      <c r="L227" s="43" t="str">
        <f>IFERROR(_xlfn.STDEV.P(D219:J219),$B$27)</f>
        <v>No Data</v>
      </c>
      <c r="M227" s="17" t="s">
        <v>220</v>
      </c>
      <c r="S227" s="175" t="s">
        <v>207</v>
      </c>
      <c r="T227" s="190" t="s">
        <v>60</v>
      </c>
    </row>
    <row r="228" spans="1:20" x14ac:dyDescent="0.2">
      <c r="A228" s="55"/>
      <c r="B228" s="13"/>
      <c r="C228" s="105"/>
      <c r="D228" s="109"/>
      <c r="E228" s="109"/>
      <c r="F228" s="109"/>
      <c r="G228" s="109"/>
      <c r="H228" s="109"/>
      <c r="I228" s="109"/>
      <c r="J228" s="109"/>
      <c r="K228" s="109"/>
      <c r="L228" s="43" t="str">
        <f>IFERROR(_xlfn.STDEV.P(D220:J220),$B$27)</f>
        <v>No Data</v>
      </c>
      <c r="M228" s="17" t="s">
        <v>221</v>
      </c>
      <c r="S228" s="57" t="s">
        <v>209</v>
      </c>
      <c r="T228" s="191"/>
    </row>
    <row r="229" spans="1:20" x14ac:dyDescent="0.2">
      <c r="A229" s="111" t="s">
        <v>222</v>
      </c>
      <c r="B229" s="112"/>
      <c r="C229" s="205" t="s">
        <v>223</v>
      </c>
      <c r="D229" s="201"/>
      <c r="E229" s="201"/>
      <c r="F229" s="201"/>
      <c r="G229" s="201"/>
      <c r="H229" s="201"/>
      <c r="I229" s="201"/>
      <c r="J229" s="201"/>
      <c r="K229" s="127"/>
      <c r="L229" s="203"/>
      <c r="M229" s="17"/>
    </row>
    <row r="230" spans="1:20" ht="40.5" customHeight="1" x14ac:dyDescent="0.2">
      <c r="A230" s="111"/>
      <c r="B230" s="112"/>
      <c r="C230" s="206"/>
      <c r="D230" s="202"/>
      <c r="E230" s="202"/>
      <c r="F230" s="202"/>
      <c r="G230" s="202"/>
      <c r="H230" s="202"/>
      <c r="I230" s="202"/>
      <c r="J230" s="202"/>
      <c r="K230" s="193"/>
      <c r="L230" s="204"/>
      <c r="M230" s="17"/>
    </row>
    <row r="231" spans="1:20" s="38" customFormat="1" x14ac:dyDescent="0.2">
      <c r="A231" s="113"/>
      <c r="B231" s="114"/>
      <c r="C231" s="115"/>
      <c r="D231" s="115"/>
      <c r="E231" s="115"/>
      <c r="F231" s="115"/>
      <c r="G231" s="115"/>
      <c r="H231" s="115"/>
      <c r="I231" s="115"/>
      <c r="J231" s="115"/>
      <c r="K231" s="115"/>
      <c r="L231" s="115"/>
      <c r="M231" s="58"/>
      <c r="N231" s="121"/>
    </row>
    <row r="233" spans="1:20" ht="13.5" thickBot="1" x14ac:dyDescent="0.25">
      <c r="A233" s="171" t="s">
        <v>224</v>
      </c>
      <c r="B233" s="195"/>
      <c r="C233" s="196"/>
      <c r="D233" s="196"/>
      <c r="E233" s="196"/>
      <c r="F233" s="196"/>
      <c r="G233" s="196"/>
      <c r="H233" s="196"/>
      <c r="I233" s="196"/>
      <c r="J233" s="196"/>
      <c r="K233" s="196"/>
      <c r="L233" s="196"/>
      <c r="M233" s="196"/>
    </row>
    <row r="234" spans="1:20" x14ac:dyDescent="0.2">
      <c r="A234" s="21" t="s">
        <v>123</v>
      </c>
      <c r="B234" s="84"/>
      <c r="C234" s="84"/>
      <c r="D234" s="84"/>
      <c r="E234" s="84"/>
      <c r="F234" s="84"/>
      <c r="G234" s="84"/>
      <c r="H234" s="84"/>
      <c r="I234" s="84"/>
      <c r="J234" s="84"/>
      <c r="K234" s="84"/>
      <c r="L234" s="84"/>
      <c r="M234" s="85"/>
      <c r="S234" s="6" t="s">
        <v>225</v>
      </c>
      <c r="T234"/>
    </row>
    <row r="235" spans="1:20" x14ac:dyDescent="0.2">
      <c r="A235" s="107"/>
      <c r="B235" s="87"/>
      <c r="C235" s="88" t="s">
        <v>159</v>
      </c>
      <c r="D235" s="49" t="s">
        <v>160</v>
      </c>
      <c r="E235" s="49" t="s">
        <v>161</v>
      </c>
      <c r="F235" s="49" t="s">
        <v>162</v>
      </c>
      <c r="G235" s="49" t="s">
        <v>163</v>
      </c>
      <c r="H235" s="49" t="s">
        <v>164</v>
      </c>
      <c r="I235" s="49" t="s">
        <v>165</v>
      </c>
      <c r="J235" s="49" t="s">
        <v>166</v>
      </c>
      <c r="K235" s="49"/>
      <c r="L235" s="87"/>
      <c r="M235" s="71"/>
      <c r="S235" s="188" t="s">
        <v>215</v>
      </c>
      <c r="T235" s="189"/>
    </row>
    <row r="236" spans="1:20" x14ac:dyDescent="0.2">
      <c r="A236" s="25" t="s">
        <v>227</v>
      </c>
      <c r="B236" s="87"/>
      <c r="C236" s="69">
        <v>40544</v>
      </c>
      <c r="D236" s="167"/>
      <c r="E236" s="167"/>
      <c r="F236" s="70"/>
      <c r="G236" s="70"/>
      <c r="H236" s="70"/>
      <c r="I236" s="70"/>
      <c r="J236" s="70"/>
      <c r="K236" s="70"/>
      <c r="L236" s="17" t="s">
        <v>167</v>
      </c>
      <c r="M236" s="71"/>
      <c r="S236" s="172" t="s">
        <v>203</v>
      </c>
      <c r="T236" s="173" t="s">
        <v>60</v>
      </c>
    </row>
    <row r="237" spans="1:20" x14ac:dyDescent="0.2">
      <c r="A237" s="25" t="s">
        <v>169</v>
      </c>
      <c r="C237" s="72">
        <v>30</v>
      </c>
      <c r="D237" s="132"/>
      <c r="E237" s="132"/>
      <c r="F237" s="159"/>
      <c r="G237" s="159"/>
      <c r="H237" s="130"/>
      <c r="I237" s="130"/>
      <c r="J237" s="130"/>
      <c r="K237" s="66"/>
      <c r="L237" s="126" t="str">
        <f>IFERROR(AVERAGE(D237:J237),$B$27)</f>
        <v>No Data</v>
      </c>
      <c r="M237" s="71" t="s">
        <v>126</v>
      </c>
      <c r="S237" s="172" t="s">
        <v>205</v>
      </c>
      <c r="T237" s="174" t="s">
        <v>60</v>
      </c>
    </row>
    <row r="238" spans="1:20" x14ac:dyDescent="0.2">
      <c r="A238" s="25" t="s">
        <v>170</v>
      </c>
      <c r="B238" s="87" t="s">
        <v>171</v>
      </c>
      <c r="C238" s="91">
        <v>0.97916666666666663</v>
      </c>
      <c r="D238" s="131"/>
      <c r="E238" s="131"/>
      <c r="F238" s="131"/>
      <c r="G238" s="131"/>
      <c r="H238" s="131"/>
      <c r="I238" s="131"/>
      <c r="J238" s="131"/>
      <c r="K238" s="48"/>
      <c r="L238" s="43" t="str">
        <f>IFERROR(TEXT(IF(L251&lt;0, 24+L251,L251)/24,"h:mm"),$B$27)</f>
        <v>No Data</v>
      </c>
      <c r="M238" s="32" t="s">
        <v>172</v>
      </c>
      <c r="S238" s="175" t="s">
        <v>207</v>
      </c>
      <c r="T238" s="190" t="s">
        <v>60</v>
      </c>
    </row>
    <row r="239" spans="1:20" x14ac:dyDescent="0.2">
      <c r="A239" s="25" t="s">
        <v>173</v>
      </c>
      <c r="B239" s="87" t="s">
        <v>174</v>
      </c>
      <c r="C239" s="91">
        <v>0.98958333333333337</v>
      </c>
      <c r="D239" s="131"/>
      <c r="E239" s="131"/>
      <c r="F239" s="131"/>
      <c r="G239" s="131"/>
      <c r="H239" s="131"/>
      <c r="I239" s="131"/>
      <c r="J239" s="131"/>
      <c r="K239" s="48"/>
      <c r="L239" s="43" t="str">
        <f>IFERROR(TEXT(IF(L252&lt;0, 24+L252,L252)/24,"h:mm"),$B$27)</f>
        <v>No Data</v>
      </c>
      <c r="M239" s="32" t="s">
        <v>175</v>
      </c>
      <c r="S239" s="57" t="s">
        <v>209</v>
      </c>
      <c r="T239" s="191"/>
    </row>
    <row r="240" spans="1:20" x14ac:dyDescent="0.2">
      <c r="A240" s="25" t="s">
        <v>176</v>
      </c>
      <c r="B240" s="87" t="s">
        <v>177</v>
      </c>
      <c r="C240" s="88">
        <v>30</v>
      </c>
      <c r="D240" s="132"/>
      <c r="E240" s="132"/>
      <c r="F240" s="132"/>
      <c r="G240" s="132"/>
      <c r="H240" s="132"/>
      <c r="I240" s="132"/>
      <c r="J240" s="132"/>
      <c r="K240" s="92"/>
      <c r="L240" s="43" t="str">
        <f>IFERROR(AVERAGE(D240:J240),$B$27)</f>
        <v>No Data</v>
      </c>
      <c r="M240" s="32" t="s">
        <v>226</v>
      </c>
    </row>
    <row r="241" spans="1:20" x14ac:dyDescent="0.2">
      <c r="A241" s="25" t="s">
        <v>179</v>
      </c>
      <c r="B241" s="89" t="s">
        <v>180</v>
      </c>
      <c r="C241" s="93">
        <v>3</v>
      </c>
      <c r="D241" s="132"/>
      <c r="E241" s="132"/>
      <c r="F241" s="132"/>
      <c r="G241" s="132"/>
      <c r="H241" s="132"/>
      <c r="I241" s="132"/>
      <c r="J241" s="132"/>
      <c r="K241" s="92"/>
      <c r="L241" s="126" t="str">
        <f>IFERROR(AVERAGE(D241:J241),$B$27)</f>
        <v>No Data</v>
      </c>
      <c r="M241" s="32" t="s">
        <v>181</v>
      </c>
    </row>
    <row r="242" spans="1:20" ht="25.5" x14ac:dyDescent="0.2">
      <c r="A242" s="25" t="s">
        <v>182</v>
      </c>
      <c r="B242" s="87" t="s">
        <v>183</v>
      </c>
      <c r="C242" s="88">
        <v>60</v>
      </c>
      <c r="D242" s="132"/>
      <c r="E242" s="132"/>
      <c r="F242" s="132"/>
      <c r="G242" s="132"/>
      <c r="H242" s="132"/>
      <c r="I242" s="132"/>
      <c r="J242" s="132"/>
      <c r="K242" s="92"/>
      <c r="L242" s="43" t="str">
        <f>IFERROR(SUM(D242:J242)/COUNTA(D242:J242),$B$27)</f>
        <v>No Data</v>
      </c>
      <c r="M242" s="32" t="s">
        <v>184</v>
      </c>
    </row>
    <row r="243" spans="1:20" x14ac:dyDescent="0.2">
      <c r="A243" s="25" t="s">
        <v>185</v>
      </c>
      <c r="B243" s="87" t="s">
        <v>186</v>
      </c>
      <c r="C243" s="91">
        <v>0.29166666666666669</v>
      </c>
      <c r="D243" s="131"/>
      <c r="E243" s="131"/>
      <c r="F243" s="131"/>
      <c r="G243" s="131"/>
      <c r="H243" s="131"/>
      <c r="I243" s="131"/>
      <c r="J243" s="131"/>
      <c r="K243" s="48"/>
      <c r="L243" s="44" t="str">
        <f>IFERROR(TEXT(L253/24,"h:mm"),$B$27)</f>
        <v>No Data</v>
      </c>
      <c r="M243" s="32" t="s">
        <v>187</v>
      </c>
    </row>
    <row r="244" spans="1:20" ht="25.5" x14ac:dyDescent="0.2">
      <c r="A244" s="25" t="s">
        <v>188</v>
      </c>
      <c r="B244" s="87" t="s">
        <v>189</v>
      </c>
      <c r="C244" s="94">
        <v>30</v>
      </c>
      <c r="D244" s="132"/>
      <c r="E244" s="132"/>
      <c r="F244" s="132"/>
      <c r="G244" s="132"/>
      <c r="H244" s="132"/>
      <c r="I244" s="132"/>
      <c r="J244" s="132"/>
      <c r="K244" s="92"/>
      <c r="L244" s="43" t="str">
        <f>IFERROR(SUM(D244:J244)/COUNTA(D244:J244),$B$27)</f>
        <v>No Data</v>
      </c>
      <c r="M244" s="32" t="s">
        <v>190</v>
      </c>
    </row>
    <row r="245" spans="1:20" x14ac:dyDescent="0.2">
      <c r="A245" s="25" t="s">
        <v>191</v>
      </c>
      <c r="B245" s="87" t="s">
        <v>192</v>
      </c>
      <c r="C245" s="91">
        <v>0.33333333333333331</v>
      </c>
      <c r="D245" s="131"/>
      <c r="E245" s="131"/>
      <c r="F245" s="131"/>
      <c r="G245" s="131"/>
      <c r="H245" s="131"/>
      <c r="I245" s="131"/>
      <c r="J245" s="131"/>
      <c r="K245" s="48"/>
      <c r="L245" s="44" t="str">
        <f>IFERROR(TEXT(L254/24,"h:mm"),$B$27)</f>
        <v>No Data</v>
      </c>
      <c r="M245" s="32" t="s">
        <v>193</v>
      </c>
    </row>
    <row r="246" spans="1:20" ht="25.5" x14ac:dyDescent="0.2">
      <c r="A246" s="25" t="s">
        <v>194</v>
      </c>
      <c r="B246" s="87"/>
      <c r="C246" s="91">
        <v>3</v>
      </c>
      <c r="D246" s="92"/>
      <c r="E246" s="92"/>
      <c r="F246" s="92"/>
      <c r="G246" s="92"/>
      <c r="H246" s="92"/>
      <c r="I246" s="92"/>
      <c r="J246" s="92"/>
      <c r="K246" s="92"/>
      <c r="L246" s="43" t="str">
        <f>IFERROR(AVERAGE(D246:J246),$B$27)</f>
        <v>No Data</v>
      </c>
      <c r="M246" s="32" t="s">
        <v>195</v>
      </c>
    </row>
    <row r="247" spans="1:20" x14ac:dyDescent="0.2">
      <c r="A247" s="67" t="s">
        <v>196</v>
      </c>
      <c r="B247" s="95"/>
      <c r="C247" s="90"/>
      <c r="D247" s="96"/>
      <c r="E247" s="96"/>
      <c r="F247" s="96"/>
      <c r="G247" s="96"/>
      <c r="H247" s="96"/>
      <c r="I247" s="96"/>
      <c r="J247" s="96"/>
      <c r="K247" s="96"/>
      <c r="L247" s="43"/>
      <c r="M247" s="62" t="s">
        <v>197</v>
      </c>
    </row>
    <row r="248" spans="1:20" x14ac:dyDescent="0.2">
      <c r="A248" s="163" t="s">
        <v>198</v>
      </c>
      <c r="B248" s="95"/>
      <c r="C248" s="97">
        <v>3</v>
      </c>
      <c r="D248" s="96"/>
      <c r="E248" s="96"/>
      <c r="F248" s="96"/>
      <c r="G248" s="96"/>
      <c r="H248" s="96"/>
      <c r="I248" s="96"/>
      <c r="J248" s="96"/>
      <c r="K248" s="96"/>
      <c r="L248" s="43" t="str">
        <f>IFERROR(AVERAGE(D248:K248),$B$27)</f>
        <v>No Data</v>
      </c>
      <c r="M248" s="62" t="s">
        <v>199</v>
      </c>
    </row>
    <row r="249" spans="1:20" ht="18.399999999999999" customHeight="1" x14ac:dyDescent="0.2">
      <c r="A249" s="163" t="s">
        <v>200</v>
      </c>
      <c r="B249" s="95"/>
      <c r="C249" s="97">
        <v>4</v>
      </c>
      <c r="D249" s="96"/>
      <c r="E249" s="96"/>
      <c r="F249" s="96"/>
      <c r="G249" s="96"/>
      <c r="H249" s="96"/>
      <c r="I249" s="96"/>
      <c r="J249" s="96"/>
      <c r="K249" s="96"/>
      <c r="L249" s="43" t="str">
        <f>IFERROR(AVERAGE(D249:J249),$B$27)</f>
        <v>No Data</v>
      </c>
      <c r="M249" s="62" t="s">
        <v>201</v>
      </c>
    </row>
    <row r="250" spans="1:20" s="38" customFormat="1" ht="13.5" customHeight="1" x14ac:dyDescent="0.2">
      <c r="A250" s="64"/>
      <c r="B250" s="89"/>
      <c r="C250" s="156"/>
      <c r="D250" s="157"/>
      <c r="E250" s="157"/>
      <c r="F250" s="157"/>
      <c r="G250" s="157"/>
      <c r="H250" s="157"/>
      <c r="I250" s="157"/>
      <c r="J250" s="157"/>
      <c r="K250" s="157"/>
      <c r="L250" s="158"/>
      <c r="M250" s="63"/>
      <c r="N250" s="121"/>
    </row>
    <row r="251" spans="1:20" hidden="1" x14ac:dyDescent="0.2">
      <c r="A251" s="99"/>
      <c r="B251" s="100" t="s">
        <v>202</v>
      </c>
      <c r="C251" s="101">
        <f>IF(ISBLANK(C238),"",IF(HOUR(C238)&gt;12,HOUR(C238)+(MINUTE(C238)/60)-24,HOUR(C238)+(MINUTE(C238)/60)))</f>
        <v>-0.5</v>
      </c>
      <c r="D251" s="101" t="str">
        <f t="shared" ref="D251:J251" si="86">IF(ISBLANK(D238),"",IF(HOUR(D238)&gt;12,HOUR(D238)+(MINUTE(D238)/60)-24,HOUR(D238)+(MINUTE(D238)/60)))</f>
        <v/>
      </c>
      <c r="E251" s="101" t="str">
        <f t="shared" si="86"/>
        <v/>
      </c>
      <c r="F251" s="101" t="str">
        <f t="shared" si="86"/>
        <v/>
      </c>
      <c r="G251" s="101" t="str">
        <f t="shared" si="86"/>
        <v/>
      </c>
      <c r="H251" s="101" t="str">
        <f t="shared" si="86"/>
        <v/>
      </c>
      <c r="I251" s="101" t="str">
        <f t="shared" si="86"/>
        <v/>
      </c>
      <c r="J251" s="101" t="str">
        <f t="shared" si="86"/>
        <v/>
      </c>
      <c r="K251" s="101"/>
      <c r="L251" s="160" t="str">
        <f>IFERROR(AVERAGE(D251:J251),$B$27)</f>
        <v>No Data</v>
      </c>
      <c r="M251" s="102"/>
    </row>
    <row r="252" spans="1:20" hidden="1" x14ac:dyDescent="0.2">
      <c r="A252" s="99"/>
      <c r="B252" s="100" t="s">
        <v>204</v>
      </c>
      <c r="C252" s="101">
        <f>IF(ISBLANK(C239),"",IF(HOUR(C239)&gt;12,HOUR(C239)+(MINUTE(C239)/60)-24,HOUR(C239)+(MINUTE(C239)/60)))</f>
        <v>-0.25</v>
      </c>
      <c r="D252" s="101" t="str">
        <f>IF(ISBLANK(D239),"",IF(HOUR(D239)&gt;12,HOUR(D239)+(MINUTE(D239)/60)-24,HOUR(D239)+(MINUTE(D239)/60)))</f>
        <v/>
      </c>
      <c r="E252" s="101" t="str">
        <f t="shared" ref="E252:J252" si="87">IF(ISBLANK(E239),"",IF(HOUR(E239)&gt;12,HOUR(E239)+(MINUTE(E239)/60)-24,HOUR(E239)+(MINUTE(E239)/60)))</f>
        <v/>
      </c>
      <c r="F252" s="101" t="str">
        <f t="shared" si="87"/>
        <v/>
      </c>
      <c r="G252" s="101" t="str">
        <f t="shared" si="87"/>
        <v/>
      </c>
      <c r="H252" s="101" t="str">
        <f t="shared" si="87"/>
        <v/>
      </c>
      <c r="I252" s="101" t="str">
        <f t="shared" si="87"/>
        <v/>
      </c>
      <c r="J252" s="101" t="str">
        <f t="shared" si="87"/>
        <v/>
      </c>
      <c r="K252" s="101"/>
      <c r="L252" s="160" t="str">
        <f>IFERROR(AVERAGE(D252:J252),$B$27)</f>
        <v>No Data</v>
      </c>
      <c r="M252" s="102"/>
    </row>
    <row r="253" spans="1:20" hidden="1" x14ac:dyDescent="0.2">
      <c r="A253" s="99"/>
      <c r="B253" s="100" t="s">
        <v>206</v>
      </c>
      <c r="C253" s="101">
        <f t="shared" ref="C253:J253" si="88">IF(ISBLANK(C243),"",HOUR(C243)+(MINUTE(C243)/60))</f>
        <v>7</v>
      </c>
      <c r="D253" s="101" t="str">
        <f>IF(ISBLANK(D243),"",HOUR(D243)+(MINUTE(D243)/60))</f>
        <v/>
      </c>
      <c r="E253" s="101" t="str">
        <f t="shared" si="88"/>
        <v/>
      </c>
      <c r="F253" s="101" t="str">
        <f t="shared" si="88"/>
        <v/>
      </c>
      <c r="G253" s="101" t="str">
        <f t="shared" si="88"/>
        <v/>
      </c>
      <c r="H253" s="101" t="str">
        <f t="shared" si="88"/>
        <v/>
      </c>
      <c r="I253" s="101" t="str">
        <f t="shared" si="88"/>
        <v/>
      </c>
      <c r="J253" s="101" t="str">
        <f t="shared" si="88"/>
        <v/>
      </c>
      <c r="K253" s="101"/>
      <c r="L253" s="160" t="str">
        <f>IFERROR(AVERAGE(D253:J253),$B$27)</f>
        <v>No Data</v>
      </c>
      <c r="M253" s="102"/>
    </row>
    <row r="254" spans="1:20" hidden="1" x14ac:dyDescent="0.2">
      <c r="A254" s="99"/>
      <c r="B254" s="100" t="s">
        <v>208</v>
      </c>
      <c r="C254" s="101">
        <f t="shared" ref="C254:J254" si="89">IF(ISBLANK(C245),"",HOUR(C245)+(MINUTE(C245)/60))</f>
        <v>8</v>
      </c>
      <c r="D254" s="101" t="str">
        <f>IF(ISBLANK(D245),"",HOUR(D245)+(MINUTE(D245)/60))</f>
        <v/>
      </c>
      <c r="E254" s="101" t="str">
        <f t="shared" si="89"/>
        <v/>
      </c>
      <c r="F254" s="101" t="str">
        <f t="shared" si="89"/>
        <v/>
      </c>
      <c r="G254" s="101" t="str">
        <f t="shared" si="89"/>
        <v/>
      </c>
      <c r="H254" s="101" t="str">
        <f t="shared" si="89"/>
        <v/>
      </c>
      <c r="I254" s="101" t="str">
        <f t="shared" si="89"/>
        <v/>
      </c>
      <c r="J254" s="101" t="str">
        <f t="shared" si="89"/>
        <v/>
      </c>
      <c r="K254" s="101"/>
      <c r="L254" s="160" t="str">
        <f>IFERROR(AVERAGE(D254:J254),$B$27)</f>
        <v>No Data</v>
      </c>
      <c r="M254" s="102"/>
    </row>
    <row r="255" spans="1:20" hidden="1" x14ac:dyDescent="0.2">
      <c r="A255" s="103"/>
      <c r="B255" s="87"/>
      <c r="C255" s="87"/>
      <c r="D255" s="104"/>
      <c r="E255" s="104"/>
      <c r="F255" s="104"/>
      <c r="G255" s="104"/>
      <c r="H255" s="104"/>
      <c r="I255" s="104"/>
      <c r="J255" s="104"/>
      <c r="K255" s="104"/>
      <c r="M255" s="71"/>
    </row>
    <row r="256" spans="1:20" x14ac:dyDescent="0.2">
      <c r="A256" s="29" t="s">
        <v>131</v>
      </c>
      <c r="B256" s="13" t="s">
        <v>212</v>
      </c>
      <c r="C256" s="105"/>
      <c r="D256" s="105" t="str">
        <f t="shared" ref="D256:G256" si="90">IF(ISBLANK(D239),"", IF(ISBLANK(D245),"",24*IF(D239&gt;D245,D245+1-D239,D245-D239)))</f>
        <v/>
      </c>
      <c r="E256" s="105" t="str">
        <f t="shared" si="90"/>
        <v/>
      </c>
      <c r="F256" s="105" t="str">
        <f t="shared" si="90"/>
        <v/>
      </c>
      <c r="G256" s="105" t="str">
        <f t="shared" si="90"/>
        <v/>
      </c>
      <c r="H256" s="105" t="str">
        <f>IF(ISBLANK(H239),"", IF(ISBLANK(H245),"",24*IF(H239&gt;H245,H245+1-H239,H245-H239)))</f>
        <v/>
      </c>
      <c r="I256" s="105" t="str">
        <f t="shared" ref="I256:J256" si="91">IF(ISBLANK(I239),"", IF(ISBLANK(I245),"",24*IF(I239&gt;I245,I245+1-I239,I245-I239)))</f>
        <v/>
      </c>
      <c r="J256" s="105" t="str">
        <f t="shared" si="91"/>
        <v/>
      </c>
      <c r="K256" s="43" t="e">
        <f>SUM(D256:J256)/(COUNTA(D256:J256)-COUNTBLANK(D256:J256))</f>
        <v>#DIV/0!</v>
      </c>
      <c r="L256" s="129" t="str">
        <f>IFERROR(IF(ISBLANK(K256),"",(K256/24)),$B$27)</f>
        <v>No Data</v>
      </c>
      <c r="M256" s="32" t="s">
        <v>131</v>
      </c>
      <c r="N256" s="124"/>
      <c r="O256" s="73" t="str">
        <f>LEFT(L256,4)</f>
        <v>No D</v>
      </c>
      <c r="P256" s="57" t="str">
        <f>RIGHT(O256,2)</f>
        <v xml:space="preserve"> D</v>
      </c>
      <c r="Q256" s="57" t="e">
        <f>(P256*0.01)</f>
        <v>#VALUE!</v>
      </c>
      <c r="R256" s="57" t="e">
        <f>Q256*60</f>
        <v>#VALUE!</v>
      </c>
      <c r="S256" s="6" t="s">
        <v>213</v>
      </c>
      <c r="T256"/>
    </row>
    <row r="257" spans="1:20" x14ac:dyDescent="0.2">
      <c r="A257" s="29" t="s">
        <v>132</v>
      </c>
      <c r="B257" s="13" t="s">
        <v>214</v>
      </c>
      <c r="C257" s="105"/>
      <c r="D257" s="105" t="str">
        <f t="shared" ref="D257" si="92">IF(ISBLANK(D256),"",(IF(ISBLANK(D240),"",IF(ISBLANK(D242),"",D256-((D240+D242)/60)-(D254-D253)))))</f>
        <v/>
      </c>
      <c r="E257" s="105" t="str">
        <f t="shared" ref="E257" si="93">IF(ISBLANK(E256),"",(IF(ISBLANK(E240),"",IF(ISBLANK(E242),"",E256-((E240+E242)/60)-(E254-E253)))))</f>
        <v/>
      </c>
      <c r="F257" s="105" t="str">
        <f t="shared" ref="F257" si="94">IF(ISBLANK(F256),"",(IF(ISBLANK(F240),"",IF(ISBLANK(F242),"",F256-((F240+F242)/60)-(F254-F253)))))</f>
        <v/>
      </c>
      <c r="G257" s="105" t="str">
        <f t="shared" ref="G257" si="95">IF(ISBLANK(G256),"",(IF(ISBLANK(G240),"",IF(ISBLANK(G242),"",G256-((G240+G242)/60)-(G254-G253)))))</f>
        <v/>
      </c>
      <c r="H257" s="105" t="str">
        <f t="shared" ref="H257" si="96">IF(ISBLANK(H256),"",(IF(ISBLANK(H240),"",IF(ISBLANK(H242),"",H256-((H240+H242)/60)-(H254-H253)))))</f>
        <v/>
      </c>
      <c r="I257" s="105" t="str">
        <f t="shared" ref="I257" si="97">IF(ISBLANK(I256),"",(IF(ISBLANK(I240),"",IF(ISBLANK(I242),"",I256-((I240+I242)/60)-(I254-I253)))))</f>
        <v/>
      </c>
      <c r="J257" s="105" t="str">
        <f t="shared" ref="J257" si="98">IF(ISBLANK(J256),"",(IF(ISBLANK(J240),"",IF(ISBLANK(J242),"",J256-((J240+J242)/60)-(J254-J253)))))</f>
        <v/>
      </c>
      <c r="K257" s="43" t="e">
        <f>SUM(D257:J257)/(COUNTA(D257:J257)-COUNTBLANK(D257:J257))</f>
        <v>#DIV/0!</v>
      </c>
      <c r="L257" s="129" t="str">
        <f>IFERROR(IF(ISBLANK(K257),"",(K257/24)),$B$27)</f>
        <v>No Data</v>
      </c>
      <c r="M257" s="32" t="s">
        <v>132</v>
      </c>
      <c r="N257" s="124"/>
      <c r="O257" s="73" t="str">
        <f>LEFT(L257,4)</f>
        <v>No D</v>
      </c>
      <c r="P257" s="57" t="str">
        <f>RIGHT(O257,2)</f>
        <v xml:space="preserve"> D</v>
      </c>
      <c r="Q257" s="57" t="e">
        <f>(P257*0.01)</f>
        <v>#VALUE!</v>
      </c>
      <c r="R257" s="57" t="e">
        <f>Q257*60</f>
        <v>#VALUE!</v>
      </c>
      <c r="S257" s="188" t="s">
        <v>215</v>
      </c>
      <c r="T257" s="189"/>
    </row>
    <row r="258" spans="1:20" x14ac:dyDescent="0.2">
      <c r="A258" s="29" t="s">
        <v>133</v>
      </c>
      <c r="B258" s="13" t="s">
        <v>216</v>
      </c>
      <c r="C258" s="105"/>
      <c r="D258" s="105" t="str">
        <f>IF(ISBLANK(D237),"",(IF(ISBLANK(D257),"",(D237/60)+D257)))</f>
        <v/>
      </c>
      <c r="E258" s="105" t="str">
        <f>IF(ISBLANK(E237),"",(IF(ISBLANK(E257),"",(E237/60)+E257)))</f>
        <v/>
      </c>
      <c r="F258" s="105" t="str">
        <f t="shared" ref="F258" si="99">IF(ISBLANK(F237),"",(IF(ISBLANK(F257),"",(F237/60)+F257)))</f>
        <v/>
      </c>
      <c r="G258" s="105" t="str">
        <f t="shared" ref="G258" si="100">IF(ISBLANK(G237),"",(IF(ISBLANK(G257),"",(G237/60)+G257)))</f>
        <v/>
      </c>
      <c r="H258" s="105" t="str">
        <f t="shared" ref="H258" si="101">IF(ISBLANK(H237),"",(IF(ISBLANK(H257),"",(H237/60)+H257)))</f>
        <v/>
      </c>
      <c r="I258" s="105" t="str">
        <f t="shared" ref="I258" si="102">IF(ISBLANK(I237),"",(IF(ISBLANK(I257),"",(I237/60)+I257)))</f>
        <v/>
      </c>
      <c r="J258" s="105" t="str">
        <f t="shared" ref="J258" si="103">IF(ISBLANK(J237),"",(IF(ISBLANK(J257),"",(J237/60)+J257)))</f>
        <v/>
      </c>
      <c r="K258" s="125" t="e">
        <f>AVERAGE(D258:J258)</f>
        <v>#DIV/0!</v>
      </c>
      <c r="L258" s="129" t="str">
        <f>IFERROR(IF(ISBLANK(K258),"",(K258/24)),$B$27)</f>
        <v>No Data</v>
      </c>
      <c r="M258" s="63" t="s">
        <v>217</v>
      </c>
      <c r="S258" s="172" t="s">
        <v>203</v>
      </c>
      <c r="T258" s="173" t="s">
        <v>60</v>
      </c>
    </row>
    <row r="259" spans="1:20" ht="13.5" thickBot="1" x14ac:dyDescent="0.25">
      <c r="A259" s="30" t="s">
        <v>218</v>
      </c>
      <c r="B259" s="31" t="s">
        <v>219</v>
      </c>
      <c r="C259" s="108"/>
      <c r="D259" s="108" t="str">
        <f t="shared" ref="D259:G259" si="104">IF(ISERROR(D257/D256),"",IF(ISBLANK(D257),"",D257/D256))</f>
        <v/>
      </c>
      <c r="E259" s="108" t="str">
        <f t="shared" si="104"/>
        <v/>
      </c>
      <c r="F259" s="108" t="str">
        <f t="shared" si="104"/>
        <v/>
      </c>
      <c r="G259" s="108" t="str">
        <f t="shared" si="104"/>
        <v/>
      </c>
      <c r="H259" s="108" t="str">
        <f>IF(ISERROR(H257/H256),"",IF(ISBLANK(H257),"",H257/H256))</f>
        <v/>
      </c>
      <c r="I259" s="108" t="str">
        <f>IF(ISERROR(I257/I256),"",IF(ISBLANK(I257),"",I257/I256))</f>
        <v/>
      </c>
      <c r="J259" s="108" t="str">
        <f>IF(ISERROR(J257/J256),"",IF(ISBLANK(J257),"",J257/J256))</f>
        <v/>
      </c>
      <c r="K259" s="108"/>
      <c r="L259" s="46" t="e">
        <f>L257/L256</f>
        <v>#VALUE!</v>
      </c>
      <c r="M259" s="33" t="s">
        <v>218</v>
      </c>
      <c r="S259" s="172" t="s">
        <v>205</v>
      </c>
      <c r="T259" s="174" t="s">
        <v>60</v>
      </c>
    </row>
    <row r="260" spans="1:20" x14ac:dyDescent="0.2">
      <c r="A260" s="55"/>
      <c r="B260" s="13"/>
      <c r="C260" s="105"/>
      <c r="D260" s="109"/>
      <c r="E260" s="105"/>
      <c r="F260" s="105"/>
      <c r="G260" s="105"/>
      <c r="H260" s="105"/>
      <c r="I260" s="105"/>
      <c r="J260" s="105"/>
      <c r="K260" s="105"/>
      <c r="L260" s="43" t="str">
        <f>IFERROR(_xlfn.STDEV.P(D252:J252),$B$27)</f>
        <v>No Data</v>
      </c>
      <c r="M260" s="17" t="s">
        <v>220</v>
      </c>
      <c r="S260" s="175" t="s">
        <v>207</v>
      </c>
      <c r="T260" s="190" t="s">
        <v>60</v>
      </c>
    </row>
    <row r="261" spans="1:20" x14ac:dyDescent="0.2">
      <c r="A261" s="55"/>
      <c r="B261" s="13"/>
      <c r="C261" s="105"/>
      <c r="D261" s="109"/>
      <c r="E261" s="105"/>
      <c r="F261" s="105"/>
      <c r="G261" s="105"/>
      <c r="H261" s="105"/>
      <c r="I261" s="105"/>
      <c r="J261" s="105"/>
      <c r="K261" s="105"/>
      <c r="L261" s="43" t="str">
        <f>IFERROR(_xlfn.STDEV.P(D253:J253),$B$27)</f>
        <v>No Data</v>
      </c>
      <c r="M261" s="17" t="s">
        <v>221</v>
      </c>
      <c r="S261" s="57" t="s">
        <v>209</v>
      </c>
      <c r="T261" s="191"/>
    </row>
    <row r="262" spans="1:20" x14ac:dyDescent="0.2">
      <c r="A262" s="111" t="s">
        <v>222</v>
      </c>
      <c r="B262" s="112"/>
      <c r="C262" s="205" t="s">
        <v>223</v>
      </c>
      <c r="D262" s="201"/>
      <c r="E262" s="201"/>
      <c r="F262" s="201"/>
      <c r="G262" s="201"/>
      <c r="H262" s="201"/>
      <c r="I262" s="201"/>
      <c r="J262" s="201"/>
      <c r="K262" s="127"/>
      <c r="L262" s="203"/>
      <c r="M262" s="17"/>
    </row>
    <row r="263" spans="1:20" ht="40.5" customHeight="1" x14ac:dyDescent="0.2">
      <c r="A263" s="111"/>
      <c r="B263" s="112"/>
      <c r="C263" s="206"/>
      <c r="D263" s="202"/>
      <c r="E263" s="202"/>
      <c r="F263" s="202"/>
      <c r="G263" s="202"/>
      <c r="H263" s="202"/>
      <c r="I263" s="202"/>
      <c r="J263" s="202"/>
      <c r="K263" s="193"/>
      <c r="L263" s="204"/>
      <c r="M263" s="17"/>
    </row>
    <row r="264" spans="1:20" s="38" customFormat="1" x14ac:dyDescent="0.2">
      <c r="A264" s="113"/>
      <c r="B264" s="114"/>
      <c r="C264" s="115"/>
      <c r="D264" s="115"/>
      <c r="E264" s="115"/>
      <c r="F264" s="115"/>
      <c r="G264" s="115"/>
      <c r="H264" s="115"/>
      <c r="I264" s="115"/>
      <c r="J264" s="115"/>
      <c r="K264" s="115"/>
      <c r="L264" s="115"/>
      <c r="M264" s="58"/>
      <c r="N264" s="121"/>
    </row>
    <row r="266" spans="1:20" ht="13.5" thickBot="1" x14ac:dyDescent="0.25">
      <c r="A266" s="171" t="s">
        <v>224</v>
      </c>
      <c r="B266" s="195"/>
      <c r="C266" s="196"/>
      <c r="D266" s="196"/>
      <c r="E266" s="196"/>
      <c r="F266" s="196"/>
      <c r="G266" s="196"/>
      <c r="H266" s="196"/>
      <c r="I266" s="196"/>
      <c r="J266" s="196"/>
      <c r="K266" s="196"/>
      <c r="L266" s="196"/>
      <c r="M266" s="196"/>
    </row>
    <row r="267" spans="1:20" x14ac:dyDescent="0.2">
      <c r="A267" s="21" t="s">
        <v>124</v>
      </c>
      <c r="B267" s="84"/>
      <c r="C267" s="84"/>
      <c r="D267" s="84"/>
      <c r="E267" s="84"/>
      <c r="F267" s="84"/>
      <c r="G267" s="84"/>
      <c r="H267" s="84"/>
      <c r="I267" s="84"/>
      <c r="J267" s="84"/>
      <c r="K267" s="84"/>
      <c r="L267" s="84"/>
      <c r="M267" s="85"/>
      <c r="S267" s="6" t="s">
        <v>225</v>
      </c>
      <c r="T267"/>
    </row>
    <row r="268" spans="1:20" x14ac:dyDescent="0.2">
      <c r="A268" s="107"/>
      <c r="B268" s="87"/>
      <c r="C268" s="88" t="s">
        <v>159</v>
      </c>
      <c r="D268" s="49" t="s">
        <v>160</v>
      </c>
      <c r="E268" s="49" t="s">
        <v>161</v>
      </c>
      <c r="F268" s="49" t="s">
        <v>162</v>
      </c>
      <c r="G268" s="49" t="s">
        <v>163</v>
      </c>
      <c r="H268" s="49" t="s">
        <v>164</v>
      </c>
      <c r="I268" s="49" t="s">
        <v>165</v>
      </c>
      <c r="J268" s="49" t="s">
        <v>166</v>
      </c>
      <c r="K268" s="49"/>
      <c r="L268" s="17" t="s">
        <v>167</v>
      </c>
      <c r="M268" s="71"/>
      <c r="S268" s="188" t="s">
        <v>215</v>
      </c>
      <c r="T268" s="189"/>
    </row>
    <row r="269" spans="1:20" x14ac:dyDescent="0.2">
      <c r="A269" s="25" t="s">
        <v>227</v>
      </c>
      <c r="B269" s="87"/>
      <c r="C269" s="69">
        <v>40544</v>
      </c>
      <c r="D269" s="167"/>
      <c r="E269" s="167"/>
      <c r="F269" s="70"/>
      <c r="G269" s="70"/>
      <c r="H269" s="70"/>
      <c r="I269" s="70"/>
      <c r="J269" s="70"/>
      <c r="K269" s="70"/>
      <c r="M269" s="71"/>
      <c r="S269" s="172" t="s">
        <v>203</v>
      </c>
      <c r="T269" s="173" t="s">
        <v>60</v>
      </c>
    </row>
    <row r="270" spans="1:20" x14ac:dyDescent="0.2">
      <c r="A270" s="25" t="s">
        <v>169</v>
      </c>
      <c r="C270" s="72">
        <v>30</v>
      </c>
      <c r="D270" s="132"/>
      <c r="E270" s="132"/>
      <c r="F270" s="159"/>
      <c r="G270" s="159"/>
      <c r="H270" s="130"/>
      <c r="I270" s="130"/>
      <c r="J270" s="130"/>
      <c r="K270" s="66"/>
      <c r="L270" s="126" t="str">
        <f>IFERROR(AVERAGE(D270:J270),$B$27)</f>
        <v>No Data</v>
      </c>
      <c r="M270" s="71" t="s">
        <v>126</v>
      </c>
      <c r="S270" s="172" t="s">
        <v>205</v>
      </c>
      <c r="T270" s="174" t="s">
        <v>60</v>
      </c>
    </row>
    <row r="271" spans="1:20" x14ac:dyDescent="0.2">
      <c r="A271" s="25" t="s">
        <v>170</v>
      </c>
      <c r="B271" s="87" t="s">
        <v>171</v>
      </c>
      <c r="C271" s="91">
        <v>0.97916666666666663</v>
      </c>
      <c r="D271" s="131"/>
      <c r="E271" s="131"/>
      <c r="F271" s="131"/>
      <c r="G271" s="131"/>
      <c r="H271" s="131"/>
      <c r="I271" s="131"/>
      <c r="J271" s="131"/>
      <c r="K271" s="48"/>
      <c r="L271" s="43" t="str">
        <f>IFERROR(TEXT(IF(L284&lt;0, 24+L284,L284)/24,"h:mm"),$B$27)</f>
        <v>No Data</v>
      </c>
      <c r="M271" s="32" t="s">
        <v>172</v>
      </c>
      <c r="S271" s="175" t="s">
        <v>207</v>
      </c>
      <c r="T271" s="190" t="s">
        <v>60</v>
      </c>
    </row>
    <row r="272" spans="1:20" x14ac:dyDescent="0.2">
      <c r="A272" s="25" t="s">
        <v>173</v>
      </c>
      <c r="B272" s="87" t="s">
        <v>174</v>
      </c>
      <c r="C272" s="91">
        <v>0.98958333333333337</v>
      </c>
      <c r="D272" s="131"/>
      <c r="E272" s="131"/>
      <c r="F272" s="131"/>
      <c r="G272" s="131"/>
      <c r="H272" s="131"/>
      <c r="I272" s="131"/>
      <c r="J272" s="131"/>
      <c r="K272" s="48"/>
      <c r="L272" s="43" t="str">
        <f>IFERROR(TEXT(IF(L285&lt;0, 24+L285,L285)/24,"h:mm"),$B$27)</f>
        <v>No Data</v>
      </c>
      <c r="M272" s="32" t="s">
        <v>175</v>
      </c>
      <c r="S272" s="57" t="s">
        <v>209</v>
      </c>
      <c r="T272" s="191"/>
    </row>
    <row r="273" spans="1:14" x14ac:dyDescent="0.2">
      <c r="A273" s="25" t="s">
        <v>176</v>
      </c>
      <c r="B273" s="87" t="s">
        <v>177</v>
      </c>
      <c r="C273" s="88">
        <v>30</v>
      </c>
      <c r="D273" s="132"/>
      <c r="E273" s="132"/>
      <c r="F273" s="132"/>
      <c r="G273" s="132"/>
      <c r="H273" s="132"/>
      <c r="I273" s="132"/>
      <c r="J273" s="132"/>
      <c r="K273" s="92"/>
      <c r="L273" s="43" t="str">
        <f>IFERROR(AVERAGE(D273:J273),$B$27)</f>
        <v>No Data</v>
      </c>
      <c r="M273" s="32" t="s">
        <v>226</v>
      </c>
    </row>
    <row r="274" spans="1:14" x14ac:dyDescent="0.2">
      <c r="A274" s="25" t="s">
        <v>179</v>
      </c>
      <c r="B274" s="89" t="s">
        <v>180</v>
      </c>
      <c r="C274" s="93">
        <v>3</v>
      </c>
      <c r="D274" s="132"/>
      <c r="E274" s="132"/>
      <c r="F274" s="132"/>
      <c r="G274" s="132"/>
      <c r="H274" s="132"/>
      <c r="I274" s="132"/>
      <c r="J274" s="132"/>
      <c r="K274" s="92"/>
      <c r="L274" s="126" t="str">
        <f>IFERROR(AVERAGE(D274:J274),$B$27)</f>
        <v>No Data</v>
      </c>
      <c r="M274" s="32" t="s">
        <v>181</v>
      </c>
    </row>
    <row r="275" spans="1:14" ht="25.5" x14ac:dyDescent="0.2">
      <c r="A275" s="25" t="s">
        <v>182</v>
      </c>
      <c r="B275" s="87" t="s">
        <v>183</v>
      </c>
      <c r="C275" s="88">
        <v>60</v>
      </c>
      <c r="D275" s="132"/>
      <c r="E275" s="132"/>
      <c r="F275" s="132"/>
      <c r="G275" s="132"/>
      <c r="H275" s="132"/>
      <c r="I275" s="132"/>
      <c r="J275" s="132"/>
      <c r="K275" s="92"/>
      <c r="L275" s="43" t="str">
        <f>IFERROR(SUM(D275:J275)/COUNTA(D275:J275),$B$27)</f>
        <v>No Data</v>
      </c>
      <c r="M275" s="32" t="s">
        <v>184</v>
      </c>
    </row>
    <row r="276" spans="1:14" x14ac:dyDescent="0.2">
      <c r="A276" s="25" t="s">
        <v>185</v>
      </c>
      <c r="B276" s="87" t="s">
        <v>186</v>
      </c>
      <c r="C276" s="91">
        <v>0.29166666666666669</v>
      </c>
      <c r="D276" s="131"/>
      <c r="E276" s="131"/>
      <c r="F276" s="131"/>
      <c r="G276" s="131"/>
      <c r="H276" s="131"/>
      <c r="I276" s="131"/>
      <c r="J276" s="131"/>
      <c r="K276" s="48"/>
      <c r="L276" s="44" t="str">
        <f>IFERROR(TEXT(L286/24,"h:mm"),$B$27)</f>
        <v>No Data</v>
      </c>
      <c r="M276" s="32" t="s">
        <v>187</v>
      </c>
    </row>
    <row r="277" spans="1:14" ht="25.5" x14ac:dyDescent="0.2">
      <c r="A277" s="25" t="s">
        <v>188</v>
      </c>
      <c r="B277" s="87" t="s">
        <v>189</v>
      </c>
      <c r="C277" s="94">
        <v>30</v>
      </c>
      <c r="D277" s="132"/>
      <c r="E277" s="132"/>
      <c r="F277" s="132"/>
      <c r="G277" s="132"/>
      <c r="H277" s="132"/>
      <c r="I277" s="132"/>
      <c r="J277" s="132"/>
      <c r="K277" s="92"/>
      <c r="L277" s="43" t="str">
        <f>IFERROR(SUM(D277:J277)/COUNTA(D277:J277),$B$27)</f>
        <v>No Data</v>
      </c>
      <c r="M277" s="32" t="s">
        <v>190</v>
      </c>
    </row>
    <row r="278" spans="1:14" x14ac:dyDescent="0.2">
      <c r="A278" s="25" t="s">
        <v>191</v>
      </c>
      <c r="B278" s="87" t="s">
        <v>192</v>
      </c>
      <c r="C278" s="91">
        <v>0.33333333333333331</v>
      </c>
      <c r="D278" s="131"/>
      <c r="E278" s="131"/>
      <c r="F278" s="131"/>
      <c r="G278" s="131"/>
      <c r="H278" s="131"/>
      <c r="I278" s="131"/>
      <c r="J278" s="131"/>
      <c r="K278" s="48"/>
      <c r="L278" s="44" t="str">
        <f>IFERROR(TEXT(L287/24,"h:mm"),$B$27)</f>
        <v>No Data</v>
      </c>
      <c r="M278" s="32" t="s">
        <v>193</v>
      </c>
    </row>
    <row r="279" spans="1:14" ht="25.5" x14ac:dyDescent="0.2">
      <c r="A279" s="25" t="s">
        <v>194</v>
      </c>
      <c r="B279" s="87"/>
      <c r="C279" s="91">
        <v>3</v>
      </c>
      <c r="D279" s="92"/>
      <c r="E279" s="92"/>
      <c r="F279" s="92"/>
      <c r="G279" s="92"/>
      <c r="H279" s="92"/>
      <c r="I279" s="92"/>
      <c r="J279" s="92"/>
      <c r="K279" s="92"/>
      <c r="L279" s="43" t="str">
        <f>IFERROR(AVERAGE(D279:J279),$B$27)</f>
        <v>No Data</v>
      </c>
      <c r="M279" s="32" t="s">
        <v>195</v>
      </c>
    </row>
    <row r="280" spans="1:14" x14ac:dyDescent="0.2">
      <c r="A280" s="67" t="s">
        <v>196</v>
      </c>
      <c r="B280" s="95"/>
      <c r="C280" s="90"/>
      <c r="D280" s="96"/>
      <c r="E280" s="96"/>
      <c r="F280" s="96"/>
      <c r="G280" s="96"/>
      <c r="H280" s="96"/>
      <c r="I280" s="96"/>
      <c r="J280" s="96"/>
      <c r="K280" s="96"/>
      <c r="L280" s="43"/>
      <c r="M280" s="62" t="s">
        <v>197</v>
      </c>
    </row>
    <row r="281" spans="1:14" x14ac:dyDescent="0.2">
      <c r="A281" s="163" t="s">
        <v>198</v>
      </c>
      <c r="B281" s="95"/>
      <c r="C281" s="97">
        <v>3</v>
      </c>
      <c r="D281" s="96"/>
      <c r="E281" s="96"/>
      <c r="F281" s="96"/>
      <c r="G281" s="96"/>
      <c r="H281" s="96"/>
      <c r="I281" s="96"/>
      <c r="J281" s="96"/>
      <c r="K281" s="96"/>
      <c r="L281" s="43" t="str">
        <f>IFERROR(AVERAGE(D281:K281),$B$27)</f>
        <v>No Data</v>
      </c>
      <c r="M281" s="62" t="s">
        <v>199</v>
      </c>
    </row>
    <row r="282" spans="1:14" ht="12" customHeight="1" x14ac:dyDescent="0.2">
      <c r="A282" s="163" t="s">
        <v>200</v>
      </c>
      <c r="B282" s="95"/>
      <c r="C282" s="97">
        <v>4</v>
      </c>
      <c r="D282" s="96"/>
      <c r="E282" s="96"/>
      <c r="F282" s="96"/>
      <c r="G282" s="96"/>
      <c r="H282" s="96"/>
      <c r="I282" s="96"/>
      <c r="J282" s="96"/>
      <c r="K282" s="96"/>
      <c r="L282" s="43" t="str">
        <f>IFERROR(AVERAGE(D282:J282),$B$27)</f>
        <v>No Data</v>
      </c>
      <c r="M282" s="62" t="s">
        <v>201</v>
      </c>
    </row>
    <row r="283" spans="1:14" s="38" customFormat="1" ht="12" customHeight="1" x14ac:dyDescent="0.2">
      <c r="A283" s="64"/>
      <c r="B283" s="89"/>
      <c r="C283" s="156"/>
      <c r="D283" s="157"/>
      <c r="E283" s="157"/>
      <c r="F283" s="157"/>
      <c r="G283" s="157"/>
      <c r="H283" s="157"/>
      <c r="I283" s="157"/>
      <c r="J283" s="157"/>
      <c r="K283" s="157"/>
      <c r="L283" s="158"/>
      <c r="M283" s="63"/>
      <c r="N283" s="121"/>
    </row>
    <row r="284" spans="1:14" ht="12" hidden="1" customHeight="1" x14ac:dyDescent="0.2">
      <c r="A284" s="99"/>
      <c r="B284" s="100" t="s">
        <v>202</v>
      </c>
      <c r="C284" s="101">
        <f>IF(ISBLANK(C271),"",IF(HOUR(C271)&gt;12,HOUR(C271)+(MINUTE(C271)/60)-24,HOUR(C271)+(MINUTE(C271)/60)))</f>
        <v>-0.5</v>
      </c>
      <c r="D284" s="101" t="str">
        <f t="shared" ref="D284:J284" si="105">IF(ISBLANK(D271),"",IF(HOUR(D271)&gt;12,HOUR(D271)+(MINUTE(D271)/60)-24,HOUR(D271)+(MINUTE(D271)/60)))</f>
        <v/>
      </c>
      <c r="E284" s="101" t="str">
        <f t="shared" si="105"/>
        <v/>
      </c>
      <c r="F284" s="101" t="str">
        <f t="shared" si="105"/>
        <v/>
      </c>
      <c r="G284" s="101" t="str">
        <f t="shared" si="105"/>
        <v/>
      </c>
      <c r="H284" s="101" t="str">
        <f t="shared" si="105"/>
        <v/>
      </c>
      <c r="I284" s="101" t="str">
        <f t="shared" si="105"/>
        <v/>
      </c>
      <c r="J284" s="101" t="str">
        <f t="shared" si="105"/>
        <v/>
      </c>
      <c r="K284" s="101"/>
      <c r="L284" s="160" t="str">
        <f>IFERROR(AVERAGE(D284:J284),$B$27)</f>
        <v>No Data</v>
      </c>
      <c r="M284" s="102"/>
    </row>
    <row r="285" spans="1:14" ht="12" hidden="1" customHeight="1" x14ac:dyDescent="0.2">
      <c r="A285" s="99"/>
      <c r="B285" s="100" t="s">
        <v>204</v>
      </c>
      <c r="C285" s="101">
        <f>IF(ISBLANK(C272),"",IF(HOUR(C272)&gt;12,HOUR(C272)+(MINUTE(C272)/60)-24,HOUR(C272)+(MINUTE(C272)/60)))</f>
        <v>-0.25</v>
      </c>
      <c r="D285" s="101" t="str">
        <f>IF(ISBLANK(D272),"",IF(HOUR(D272)&gt;12,HOUR(D272)+(MINUTE(D272)/60)-24,HOUR(D272)+(MINUTE(D272)/60)))</f>
        <v/>
      </c>
      <c r="E285" s="101" t="str">
        <f t="shared" ref="E285:J285" si="106">IF(ISBLANK(E272),"",IF(HOUR(E272)&gt;12,HOUR(E272)+(MINUTE(E272)/60)-24,HOUR(E272)+(MINUTE(E272)/60)))</f>
        <v/>
      </c>
      <c r="F285" s="101" t="str">
        <f t="shared" si="106"/>
        <v/>
      </c>
      <c r="G285" s="101" t="str">
        <f t="shared" si="106"/>
        <v/>
      </c>
      <c r="H285" s="101" t="str">
        <f t="shared" si="106"/>
        <v/>
      </c>
      <c r="I285" s="101" t="str">
        <f t="shared" si="106"/>
        <v/>
      </c>
      <c r="J285" s="101" t="str">
        <f t="shared" si="106"/>
        <v/>
      </c>
      <c r="K285" s="101"/>
      <c r="L285" s="160" t="str">
        <f>IFERROR(AVERAGE(D285:J285),$B$27)</f>
        <v>No Data</v>
      </c>
      <c r="M285" s="102"/>
    </row>
    <row r="286" spans="1:14" ht="12" hidden="1" customHeight="1" x14ac:dyDescent="0.2">
      <c r="A286" s="99"/>
      <c r="B286" s="100" t="s">
        <v>206</v>
      </c>
      <c r="C286" s="101">
        <f t="shared" ref="C286" si="107">IF(ISBLANK(C276),"",HOUR(C276)+(MINUTE(C276)/60))</f>
        <v>7</v>
      </c>
      <c r="D286" s="101" t="str">
        <f>IF(ISBLANK(D276),"",HOUR(D276)+(MINUTE(D276)/60))</f>
        <v/>
      </c>
      <c r="E286" s="101" t="str">
        <f t="shared" ref="E286:J286" si="108">IF(ISBLANK(E276),"",HOUR(E276)+(MINUTE(E276)/60))</f>
        <v/>
      </c>
      <c r="F286" s="101" t="str">
        <f t="shared" si="108"/>
        <v/>
      </c>
      <c r="G286" s="101" t="str">
        <f t="shared" si="108"/>
        <v/>
      </c>
      <c r="H286" s="101" t="str">
        <f t="shared" si="108"/>
        <v/>
      </c>
      <c r="I286" s="101" t="str">
        <f t="shared" si="108"/>
        <v/>
      </c>
      <c r="J286" s="101" t="str">
        <f t="shared" si="108"/>
        <v/>
      </c>
      <c r="K286" s="101"/>
      <c r="L286" s="160" t="str">
        <f>IFERROR(AVERAGE(D286:J286),$B$27)</f>
        <v>No Data</v>
      </c>
      <c r="M286" s="102"/>
    </row>
    <row r="287" spans="1:14" ht="12" hidden="1" customHeight="1" x14ac:dyDescent="0.2">
      <c r="A287" s="99"/>
      <c r="B287" s="100" t="s">
        <v>208</v>
      </c>
      <c r="C287" s="101">
        <f t="shared" ref="C287" si="109">IF(ISBLANK(C278),"",HOUR(C278)+(MINUTE(C278)/60))</f>
        <v>8</v>
      </c>
      <c r="D287" s="101" t="str">
        <f>IF(ISBLANK(D278),"",HOUR(D278)+(MINUTE(D278)/60))</f>
        <v/>
      </c>
      <c r="E287" s="101" t="str">
        <f t="shared" ref="E287:J287" si="110">IF(ISBLANK(E278),"",HOUR(E278)+(MINUTE(E278)/60))</f>
        <v/>
      </c>
      <c r="F287" s="101" t="str">
        <f t="shared" si="110"/>
        <v/>
      </c>
      <c r="G287" s="101" t="str">
        <f t="shared" si="110"/>
        <v/>
      </c>
      <c r="H287" s="101" t="str">
        <f t="shared" si="110"/>
        <v/>
      </c>
      <c r="I287" s="101" t="str">
        <f t="shared" si="110"/>
        <v/>
      </c>
      <c r="J287" s="101" t="str">
        <f t="shared" si="110"/>
        <v/>
      </c>
      <c r="K287" s="101"/>
      <c r="L287" s="160" t="str">
        <f>IFERROR(AVERAGE(D287:J287),$B$27)</f>
        <v>No Data</v>
      </c>
      <c r="M287" s="102"/>
    </row>
    <row r="288" spans="1:14" ht="12" hidden="1" customHeight="1" x14ac:dyDescent="0.2">
      <c r="A288" s="103"/>
      <c r="B288" s="87"/>
      <c r="C288" s="87"/>
      <c r="D288" s="104"/>
      <c r="E288" s="104"/>
      <c r="F288" s="104"/>
      <c r="G288" s="104"/>
      <c r="H288" s="104"/>
      <c r="I288" s="104"/>
      <c r="J288" s="104"/>
      <c r="K288" s="104"/>
      <c r="M288" s="71"/>
    </row>
    <row r="289" spans="1:20" x14ac:dyDescent="0.2">
      <c r="A289" s="29" t="s">
        <v>131</v>
      </c>
      <c r="B289" s="13" t="s">
        <v>212</v>
      </c>
      <c r="C289" s="105"/>
      <c r="D289" s="105" t="str">
        <f t="shared" ref="D289:G289" si="111">IF(ISBLANK(D272),"", IF(ISBLANK(D278),"",24*IF(D272&gt;D278,D278+1-D272,D278-D272)))</f>
        <v/>
      </c>
      <c r="E289" s="105" t="str">
        <f t="shared" si="111"/>
        <v/>
      </c>
      <c r="F289" s="105" t="str">
        <f t="shared" si="111"/>
        <v/>
      </c>
      <c r="G289" s="105" t="str">
        <f t="shared" si="111"/>
        <v/>
      </c>
      <c r="H289" s="105" t="str">
        <f>IF(ISBLANK(H272),"", IF(ISBLANK(H278),"",24*IF(H272&gt;H278,H278+1-H272,H278-H272)))</f>
        <v/>
      </c>
      <c r="I289" s="105" t="str">
        <f t="shared" ref="I289:J289" si="112">IF(ISBLANK(I272),"", IF(ISBLANK(I278),"",24*IF(I272&gt;I278,I278+1-I272,I278-I272)))</f>
        <v/>
      </c>
      <c r="J289" s="105" t="str">
        <f t="shared" si="112"/>
        <v/>
      </c>
      <c r="K289" s="43" t="e">
        <f>SUM(D289:J289)/(COUNTA(D289:J289)-COUNTBLANK(D289:J289))</f>
        <v>#DIV/0!</v>
      </c>
      <c r="L289" s="129" t="str">
        <f>IFERROR(IF(ISBLANK(K289),"",(K289/24)),$B$27)</f>
        <v>No Data</v>
      </c>
      <c r="M289" s="32" t="s">
        <v>131</v>
      </c>
      <c r="N289" s="124"/>
      <c r="O289" s="73" t="str">
        <f>LEFT(L289,4)</f>
        <v>No D</v>
      </c>
      <c r="P289" s="57" t="str">
        <f>RIGHT(O289,2)</f>
        <v xml:space="preserve"> D</v>
      </c>
      <c r="Q289" s="57" t="e">
        <f>(P289*0.01)</f>
        <v>#VALUE!</v>
      </c>
      <c r="R289" s="57" t="e">
        <f>Q289*60</f>
        <v>#VALUE!</v>
      </c>
      <c r="S289" s="6" t="s">
        <v>213</v>
      </c>
      <c r="T289"/>
    </row>
    <row r="290" spans="1:20" x14ac:dyDescent="0.2">
      <c r="A290" s="29" t="s">
        <v>132</v>
      </c>
      <c r="B290" s="13" t="s">
        <v>214</v>
      </c>
      <c r="C290" s="105"/>
      <c r="D290" s="105" t="str">
        <f t="shared" ref="D290" si="113">IF(ISBLANK(D289),"",(IF(ISBLANK(D273),"",IF(ISBLANK(D275),"",D289-((D273+D275)/60)-(D287-D286)))))</f>
        <v/>
      </c>
      <c r="E290" s="105" t="str">
        <f t="shared" ref="E290" si="114">IF(ISBLANK(E289),"",(IF(ISBLANK(E273),"",IF(ISBLANK(E275),"",E289-((E273+E275)/60)-(E287-E286)))))</f>
        <v/>
      </c>
      <c r="F290" s="105" t="str">
        <f t="shared" ref="F290" si="115">IF(ISBLANK(F289),"",(IF(ISBLANK(F273),"",IF(ISBLANK(F275),"",F289-((F273+F275)/60)-(F287-F286)))))</f>
        <v/>
      </c>
      <c r="G290" s="105" t="str">
        <f t="shared" ref="G290" si="116">IF(ISBLANK(G289),"",(IF(ISBLANK(G273),"",IF(ISBLANK(G275),"",G289-((G273+G275)/60)-(G287-G286)))))</f>
        <v/>
      </c>
      <c r="H290" s="105" t="str">
        <f t="shared" ref="H290" si="117">IF(ISBLANK(H289),"",(IF(ISBLANK(H273),"",IF(ISBLANK(H275),"",H289-((H273+H275)/60)-(H287-H286)))))</f>
        <v/>
      </c>
      <c r="I290" s="105" t="str">
        <f t="shared" ref="I290" si="118">IF(ISBLANK(I289),"",(IF(ISBLANK(I273),"",IF(ISBLANK(I275),"",I289-((I273+I275)/60)-(I287-I286)))))</f>
        <v/>
      </c>
      <c r="J290" s="105" t="str">
        <f t="shared" ref="J290" si="119">IF(ISBLANK(J289),"",(IF(ISBLANK(J273),"",IF(ISBLANK(J275),"",J289-((J273+J275)/60)-(J287-J286)))))</f>
        <v/>
      </c>
      <c r="K290" s="43" t="e">
        <f>SUM(D290:J290)/(COUNTA(D290:J290)-COUNTBLANK(D290:J290))</f>
        <v>#DIV/0!</v>
      </c>
      <c r="L290" s="129" t="str">
        <f>IFERROR(IF(ISBLANK(K290),"",(K290/24)),$B$27)</f>
        <v>No Data</v>
      </c>
      <c r="M290" s="32" t="s">
        <v>132</v>
      </c>
      <c r="N290" s="124"/>
      <c r="O290" s="73" t="str">
        <f>LEFT(L290,4)</f>
        <v>No D</v>
      </c>
      <c r="P290" s="57" t="str">
        <f>RIGHT(O290,2)</f>
        <v xml:space="preserve"> D</v>
      </c>
      <c r="Q290" s="57" t="e">
        <f>(P290*0.01)</f>
        <v>#VALUE!</v>
      </c>
      <c r="R290" s="57" t="e">
        <f>Q290*60</f>
        <v>#VALUE!</v>
      </c>
      <c r="S290" s="188" t="s">
        <v>215</v>
      </c>
      <c r="T290" s="189"/>
    </row>
    <row r="291" spans="1:20" x14ac:dyDescent="0.2">
      <c r="A291" s="29" t="s">
        <v>133</v>
      </c>
      <c r="B291" s="13" t="s">
        <v>216</v>
      </c>
      <c r="C291" s="105"/>
      <c r="D291" s="105" t="str">
        <f>IF(ISBLANK(D270),"",(IF(ISBLANK(D290),"",(D270/60)+D290)))</f>
        <v/>
      </c>
      <c r="E291" s="105" t="str">
        <f>IF(ISBLANK(E270),"",(IF(ISBLANK(E290),"",(E270/60)+E290)))</f>
        <v/>
      </c>
      <c r="F291" s="105" t="str">
        <f t="shared" ref="F291" si="120">IF(ISBLANK(F270),"",(IF(ISBLANK(F290),"",(F270/60)+F290)))</f>
        <v/>
      </c>
      <c r="G291" s="105" t="str">
        <f t="shared" ref="G291" si="121">IF(ISBLANK(G270),"",(IF(ISBLANK(G290),"",(G270/60)+G290)))</f>
        <v/>
      </c>
      <c r="H291" s="105" t="str">
        <f t="shared" ref="H291" si="122">IF(ISBLANK(H270),"",(IF(ISBLANK(H290),"",(H270/60)+H290)))</f>
        <v/>
      </c>
      <c r="I291" s="105" t="str">
        <f t="shared" ref="I291" si="123">IF(ISBLANK(I270),"",(IF(ISBLANK(I290),"",(I270/60)+I290)))</f>
        <v/>
      </c>
      <c r="J291" s="105" t="str">
        <f t="shared" ref="J291" si="124">IF(ISBLANK(J270),"",(IF(ISBLANK(J290),"",(J270/60)+J290)))</f>
        <v/>
      </c>
      <c r="K291" s="125" t="e">
        <f>AVERAGE(D291:J291)</f>
        <v>#DIV/0!</v>
      </c>
      <c r="L291" s="129" t="str">
        <f>IFERROR(IF(ISBLANK(K291),"",(K291/24)),$B$27)</f>
        <v>No Data</v>
      </c>
      <c r="M291" s="63" t="s">
        <v>217</v>
      </c>
      <c r="S291" s="172" t="s">
        <v>203</v>
      </c>
      <c r="T291" s="173" t="s">
        <v>60</v>
      </c>
    </row>
    <row r="292" spans="1:20" ht="13.5" thickBot="1" x14ac:dyDescent="0.25">
      <c r="A292" s="30" t="s">
        <v>218</v>
      </c>
      <c r="B292" s="31" t="s">
        <v>219</v>
      </c>
      <c r="C292" s="108"/>
      <c r="D292" s="108" t="str">
        <f t="shared" ref="D292:G292" si="125">IF(ISERROR(D290/D289),"",IF(ISBLANK(D290),"",D290/D289))</f>
        <v/>
      </c>
      <c r="E292" s="108" t="str">
        <f t="shared" si="125"/>
        <v/>
      </c>
      <c r="F292" s="108" t="str">
        <f t="shared" si="125"/>
        <v/>
      </c>
      <c r="G292" s="108" t="str">
        <f t="shared" si="125"/>
        <v/>
      </c>
      <c r="H292" s="108" t="str">
        <f>IF(ISERROR(H290/H289),"",IF(ISBLANK(H290),"",H290/H289))</f>
        <v/>
      </c>
      <c r="I292" s="108" t="str">
        <f>IF(ISERROR(I290/I289),"",IF(ISBLANK(I290),"",I290/I289))</f>
        <v/>
      </c>
      <c r="J292" s="108" t="str">
        <f>IF(ISERROR(J290/J289),"",IF(ISBLANK(J290),"",J290/J289))</f>
        <v/>
      </c>
      <c r="K292" s="108"/>
      <c r="L292" s="46" t="e">
        <f>L290/L289</f>
        <v>#VALUE!</v>
      </c>
      <c r="M292" s="33" t="s">
        <v>218</v>
      </c>
      <c r="S292" s="172" t="s">
        <v>205</v>
      </c>
      <c r="T292" s="174" t="s">
        <v>60</v>
      </c>
    </row>
    <row r="293" spans="1:20" x14ac:dyDescent="0.2">
      <c r="A293" s="55"/>
      <c r="B293" s="13"/>
      <c r="C293" s="105"/>
      <c r="D293" s="109"/>
      <c r="E293" s="105"/>
      <c r="F293" s="105"/>
      <c r="G293" s="105"/>
      <c r="H293" s="105"/>
      <c r="I293" s="105"/>
      <c r="J293" s="105"/>
      <c r="K293" s="105"/>
      <c r="L293" s="43" t="str">
        <f>IFERROR(_xlfn.STDEV.P(D285:J285),$B$27)</f>
        <v>No Data</v>
      </c>
      <c r="M293" s="17" t="s">
        <v>220</v>
      </c>
      <c r="S293" s="175" t="s">
        <v>207</v>
      </c>
      <c r="T293" s="190" t="s">
        <v>60</v>
      </c>
    </row>
    <row r="294" spans="1:20" x14ac:dyDescent="0.2">
      <c r="A294" s="55"/>
      <c r="B294" s="13"/>
      <c r="C294" s="105"/>
      <c r="D294" s="109"/>
      <c r="E294" s="105"/>
      <c r="F294" s="105"/>
      <c r="G294" s="105"/>
      <c r="H294" s="105"/>
      <c r="I294" s="105"/>
      <c r="J294" s="105"/>
      <c r="K294" s="105"/>
      <c r="L294" s="43" t="str">
        <f>IFERROR(_xlfn.STDEV.P(D286:J286),$B$27)</f>
        <v>No Data</v>
      </c>
      <c r="M294" s="17" t="s">
        <v>221</v>
      </c>
      <c r="S294" s="57" t="s">
        <v>209</v>
      </c>
      <c r="T294" s="191"/>
    </row>
    <row r="295" spans="1:20" x14ac:dyDescent="0.2">
      <c r="A295" s="111" t="s">
        <v>222</v>
      </c>
      <c r="B295" s="112"/>
      <c r="C295" s="205" t="s">
        <v>223</v>
      </c>
      <c r="D295" s="201"/>
      <c r="E295" s="201"/>
      <c r="F295" s="201"/>
      <c r="G295" s="201"/>
      <c r="H295" s="201"/>
      <c r="I295" s="201"/>
      <c r="J295" s="201"/>
      <c r="K295" s="127"/>
      <c r="L295" s="203"/>
      <c r="M295" s="17"/>
    </row>
    <row r="296" spans="1:20" ht="40.5" customHeight="1" x14ac:dyDescent="0.2">
      <c r="A296" s="111"/>
      <c r="B296" s="112"/>
      <c r="C296" s="206"/>
      <c r="D296" s="202"/>
      <c r="E296" s="202"/>
      <c r="F296" s="202"/>
      <c r="G296" s="202"/>
      <c r="H296" s="202"/>
      <c r="I296" s="202"/>
      <c r="J296" s="202"/>
      <c r="K296" s="193"/>
      <c r="L296" s="204"/>
      <c r="M296" s="17"/>
    </row>
    <row r="297" spans="1:20" s="38" customFormat="1" x14ac:dyDescent="0.2">
      <c r="A297" s="113"/>
      <c r="B297" s="114"/>
      <c r="C297" s="115"/>
      <c r="D297" s="115"/>
      <c r="E297" s="115"/>
      <c r="F297" s="115"/>
      <c r="G297" s="115"/>
      <c r="H297" s="115"/>
      <c r="I297" s="115"/>
      <c r="J297" s="115"/>
      <c r="K297" s="115"/>
      <c r="L297" s="115"/>
      <c r="M297" s="58"/>
      <c r="N297" s="121"/>
    </row>
    <row r="299" spans="1:20" ht="13.5" thickBot="1" x14ac:dyDescent="0.25">
      <c r="A299" s="171" t="s">
        <v>224</v>
      </c>
      <c r="B299" s="195"/>
      <c r="C299" s="196"/>
      <c r="D299" s="196"/>
      <c r="E299" s="196"/>
      <c r="F299" s="196"/>
      <c r="G299" s="196"/>
      <c r="H299" s="196"/>
      <c r="I299" s="196"/>
      <c r="J299" s="196"/>
      <c r="K299" s="196"/>
      <c r="L299" s="196"/>
      <c r="M299" s="196"/>
    </row>
    <row r="300" spans="1:20" x14ac:dyDescent="0.2">
      <c r="A300" s="21" t="s">
        <v>125</v>
      </c>
      <c r="B300" s="84"/>
      <c r="C300" s="84"/>
      <c r="D300" s="84"/>
      <c r="E300" s="84"/>
      <c r="F300" s="84"/>
      <c r="G300" s="84"/>
      <c r="H300" s="84"/>
      <c r="I300" s="84"/>
      <c r="J300" s="84"/>
      <c r="K300" s="84"/>
      <c r="L300" s="84"/>
      <c r="M300" s="85"/>
      <c r="S300" s="6" t="s">
        <v>225</v>
      </c>
      <c r="T300"/>
    </row>
    <row r="301" spans="1:20" x14ac:dyDescent="0.2">
      <c r="A301" s="107"/>
      <c r="B301" s="87"/>
      <c r="C301" s="88" t="s">
        <v>159</v>
      </c>
      <c r="D301" s="49" t="s">
        <v>160</v>
      </c>
      <c r="E301" s="49" t="s">
        <v>161</v>
      </c>
      <c r="F301" s="49" t="s">
        <v>162</v>
      </c>
      <c r="G301" s="49" t="s">
        <v>163</v>
      </c>
      <c r="H301" s="49" t="s">
        <v>164</v>
      </c>
      <c r="I301" s="49" t="s">
        <v>165</v>
      </c>
      <c r="J301" s="49" t="s">
        <v>166</v>
      </c>
      <c r="K301" s="49"/>
      <c r="L301" s="17" t="s">
        <v>167</v>
      </c>
      <c r="M301" s="71"/>
      <c r="S301" s="188" t="s">
        <v>215</v>
      </c>
      <c r="T301" s="189"/>
    </row>
    <row r="302" spans="1:20" x14ac:dyDescent="0.2">
      <c r="A302" s="25" t="s">
        <v>227</v>
      </c>
      <c r="B302" s="87"/>
      <c r="C302" s="69">
        <v>40544</v>
      </c>
      <c r="D302" s="167"/>
      <c r="E302" s="167"/>
      <c r="F302" s="70"/>
      <c r="G302" s="70"/>
      <c r="H302" s="70"/>
      <c r="I302" s="70"/>
      <c r="J302" s="70"/>
      <c r="K302" s="70"/>
      <c r="M302" s="71"/>
      <c r="S302" s="172" t="s">
        <v>203</v>
      </c>
      <c r="T302" s="173" t="s">
        <v>60</v>
      </c>
    </row>
    <row r="303" spans="1:20" x14ac:dyDescent="0.2">
      <c r="A303" s="25" t="s">
        <v>169</v>
      </c>
      <c r="C303" s="72">
        <v>30</v>
      </c>
      <c r="D303" s="132"/>
      <c r="E303" s="132"/>
      <c r="F303" s="159"/>
      <c r="G303" s="159"/>
      <c r="H303" s="130"/>
      <c r="I303" s="130"/>
      <c r="J303" s="130"/>
      <c r="K303" s="66"/>
      <c r="L303" s="126" t="str">
        <f>IFERROR(AVERAGE(D303:J303),$B$27)</f>
        <v>No Data</v>
      </c>
      <c r="M303" s="71" t="s">
        <v>126</v>
      </c>
      <c r="S303" s="172" t="s">
        <v>205</v>
      </c>
      <c r="T303" s="174" t="s">
        <v>60</v>
      </c>
    </row>
    <row r="304" spans="1:20" x14ac:dyDescent="0.2">
      <c r="A304" s="25" t="s">
        <v>170</v>
      </c>
      <c r="B304" s="87" t="s">
        <v>171</v>
      </c>
      <c r="C304" s="91">
        <v>0.97916666666666663</v>
      </c>
      <c r="D304" s="131"/>
      <c r="E304" s="131"/>
      <c r="F304" s="131"/>
      <c r="G304" s="131"/>
      <c r="H304" s="131"/>
      <c r="I304" s="131"/>
      <c r="J304" s="131"/>
      <c r="K304" s="48"/>
      <c r="L304" s="43" t="str">
        <f>IFERROR(TEXT(IF(L317&lt;0, 24+L317,L317)/24,"h:mm"),$B$27)</f>
        <v>No Data</v>
      </c>
      <c r="M304" s="32" t="s">
        <v>172</v>
      </c>
      <c r="S304" s="175" t="s">
        <v>207</v>
      </c>
      <c r="T304" s="190" t="s">
        <v>60</v>
      </c>
    </row>
    <row r="305" spans="1:20" x14ac:dyDescent="0.2">
      <c r="A305" s="25" t="s">
        <v>173</v>
      </c>
      <c r="B305" s="87" t="s">
        <v>174</v>
      </c>
      <c r="C305" s="91">
        <v>0.98958333333333337</v>
      </c>
      <c r="D305" s="131"/>
      <c r="E305" s="131"/>
      <c r="F305" s="131"/>
      <c r="G305" s="131"/>
      <c r="H305" s="131"/>
      <c r="I305" s="131"/>
      <c r="J305" s="131"/>
      <c r="K305" s="48"/>
      <c r="L305" s="43" t="str">
        <f>IFERROR(TEXT(IF(L318&lt;0, 24+L318,L318)/24,"h:mm"),$B$27)</f>
        <v>No Data</v>
      </c>
      <c r="M305" s="32" t="s">
        <v>175</v>
      </c>
      <c r="S305" s="57" t="s">
        <v>209</v>
      </c>
      <c r="T305" s="191"/>
    </row>
    <row r="306" spans="1:20" x14ac:dyDescent="0.2">
      <c r="A306" s="25" t="s">
        <v>176</v>
      </c>
      <c r="B306" s="87" t="s">
        <v>177</v>
      </c>
      <c r="C306" s="88">
        <v>30</v>
      </c>
      <c r="D306" s="132"/>
      <c r="E306" s="132"/>
      <c r="F306" s="132"/>
      <c r="G306" s="132"/>
      <c r="H306" s="132"/>
      <c r="I306" s="132"/>
      <c r="J306" s="132"/>
      <c r="K306" s="92"/>
      <c r="L306" s="43" t="str">
        <f>IFERROR(AVERAGE(D306:J306),$B$27)</f>
        <v>No Data</v>
      </c>
      <c r="M306" s="32" t="s">
        <v>226</v>
      </c>
    </row>
    <row r="307" spans="1:20" x14ac:dyDescent="0.2">
      <c r="A307" s="25" t="s">
        <v>179</v>
      </c>
      <c r="B307" s="89" t="s">
        <v>180</v>
      </c>
      <c r="C307" s="93">
        <v>3</v>
      </c>
      <c r="D307" s="132"/>
      <c r="E307" s="132"/>
      <c r="F307" s="132"/>
      <c r="G307" s="132"/>
      <c r="H307" s="132"/>
      <c r="I307" s="132"/>
      <c r="J307" s="132"/>
      <c r="K307" s="92"/>
      <c r="L307" s="126" t="str">
        <f>IFERROR(AVERAGE(D307:J307),$B$27)</f>
        <v>No Data</v>
      </c>
      <c r="M307" s="32" t="s">
        <v>181</v>
      </c>
    </row>
    <row r="308" spans="1:20" ht="25.5" x14ac:dyDescent="0.2">
      <c r="A308" s="25" t="s">
        <v>182</v>
      </c>
      <c r="B308" s="87" t="s">
        <v>183</v>
      </c>
      <c r="C308" s="88">
        <v>60</v>
      </c>
      <c r="D308" s="132"/>
      <c r="E308" s="132"/>
      <c r="F308" s="132"/>
      <c r="G308" s="132"/>
      <c r="H308" s="132"/>
      <c r="I308" s="132"/>
      <c r="J308" s="132"/>
      <c r="K308" s="92"/>
      <c r="L308" s="43" t="str">
        <f>IFERROR(SUM(D308:J308)/COUNTA(D308:J308),$B$27)</f>
        <v>No Data</v>
      </c>
      <c r="M308" s="32" t="s">
        <v>184</v>
      </c>
    </row>
    <row r="309" spans="1:20" x14ac:dyDescent="0.2">
      <c r="A309" s="25" t="s">
        <v>185</v>
      </c>
      <c r="B309" s="87" t="s">
        <v>186</v>
      </c>
      <c r="C309" s="91">
        <v>0.29166666666666669</v>
      </c>
      <c r="D309" s="131"/>
      <c r="E309" s="131"/>
      <c r="F309" s="131"/>
      <c r="G309" s="131"/>
      <c r="H309" s="131"/>
      <c r="I309" s="131"/>
      <c r="J309" s="131"/>
      <c r="K309" s="48"/>
      <c r="L309" s="44" t="str">
        <f>IFERROR(TEXT(L319/24,"h:mm"),$B$27)</f>
        <v>No Data</v>
      </c>
      <c r="M309" s="32" t="s">
        <v>187</v>
      </c>
    </row>
    <row r="310" spans="1:20" ht="25.5" x14ac:dyDescent="0.2">
      <c r="A310" s="25" t="s">
        <v>188</v>
      </c>
      <c r="B310" s="87" t="s">
        <v>189</v>
      </c>
      <c r="C310" s="94">
        <v>30</v>
      </c>
      <c r="D310" s="132"/>
      <c r="E310" s="132"/>
      <c r="F310" s="132"/>
      <c r="G310" s="132"/>
      <c r="H310" s="132"/>
      <c r="I310" s="132"/>
      <c r="J310" s="132"/>
      <c r="K310" s="92"/>
      <c r="L310" s="43" t="str">
        <f>IFERROR(SUM(D310:J310)/COUNTA(D310:J310),$B$27)</f>
        <v>No Data</v>
      </c>
      <c r="M310" s="32" t="s">
        <v>190</v>
      </c>
    </row>
    <row r="311" spans="1:20" x14ac:dyDescent="0.2">
      <c r="A311" s="25" t="s">
        <v>191</v>
      </c>
      <c r="B311" s="87" t="s">
        <v>192</v>
      </c>
      <c r="C311" s="91">
        <v>0.33333333333333331</v>
      </c>
      <c r="D311" s="131"/>
      <c r="E311" s="131"/>
      <c r="F311" s="131"/>
      <c r="G311" s="131"/>
      <c r="H311" s="131"/>
      <c r="I311" s="131"/>
      <c r="J311" s="131"/>
      <c r="K311" s="48"/>
      <c r="L311" s="44" t="str">
        <f>IFERROR(TEXT(L320/24,"h:mm"),$B$27)</f>
        <v>No Data</v>
      </c>
      <c r="M311" s="32" t="s">
        <v>193</v>
      </c>
    </row>
    <row r="312" spans="1:20" ht="25.5" x14ac:dyDescent="0.2">
      <c r="A312" s="25" t="s">
        <v>194</v>
      </c>
      <c r="B312" s="87"/>
      <c r="C312" s="91">
        <v>3</v>
      </c>
      <c r="D312" s="92"/>
      <c r="E312" s="92"/>
      <c r="F312" s="92"/>
      <c r="G312" s="92"/>
      <c r="H312" s="92"/>
      <c r="I312" s="92"/>
      <c r="J312" s="92"/>
      <c r="K312" s="92"/>
      <c r="L312" s="43" t="str">
        <f>IFERROR(AVERAGE(D312:J312),$B$27)</f>
        <v>No Data</v>
      </c>
      <c r="M312" s="32" t="s">
        <v>195</v>
      </c>
    </row>
    <row r="313" spans="1:20" x14ac:dyDescent="0.2">
      <c r="A313" s="67" t="s">
        <v>196</v>
      </c>
      <c r="B313" s="95"/>
      <c r="C313" s="90"/>
      <c r="D313" s="96"/>
      <c r="E313" s="96"/>
      <c r="F313" s="96"/>
      <c r="G313" s="96"/>
      <c r="H313" s="96"/>
      <c r="I313" s="96"/>
      <c r="J313" s="96"/>
      <c r="K313" s="96"/>
      <c r="L313" s="43"/>
      <c r="M313" s="62" t="s">
        <v>197</v>
      </c>
    </row>
    <row r="314" spans="1:20" x14ac:dyDescent="0.2">
      <c r="A314" s="163" t="s">
        <v>198</v>
      </c>
      <c r="B314" s="95"/>
      <c r="C314" s="97">
        <v>3</v>
      </c>
      <c r="D314" s="96"/>
      <c r="E314" s="96"/>
      <c r="F314" s="96"/>
      <c r="G314" s="96"/>
      <c r="H314" s="96"/>
      <c r="I314" s="96"/>
      <c r="J314" s="96"/>
      <c r="K314" s="96"/>
      <c r="L314" s="43" t="str">
        <f>IFERROR(AVERAGE(D314:K314),$B$27)</f>
        <v>No Data</v>
      </c>
      <c r="M314" s="62" t="s">
        <v>199</v>
      </c>
    </row>
    <row r="315" spans="1:20" ht="18.399999999999999" customHeight="1" x14ac:dyDescent="0.2">
      <c r="A315" s="163" t="s">
        <v>200</v>
      </c>
      <c r="B315" s="95"/>
      <c r="C315" s="97">
        <v>4</v>
      </c>
      <c r="D315" s="96"/>
      <c r="E315" s="96"/>
      <c r="F315" s="96"/>
      <c r="G315" s="96"/>
      <c r="H315" s="96"/>
      <c r="I315" s="96"/>
      <c r="J315" s="96"/>
      <c r="K315" s="96"/>
      <c r="L315" s="43" t="str">
        <f>IFERROR(AVERAGE(D315:J315),$B$27)</f>
        <v>No Data</v>
      </c>
      <c r="M315" s="62" t="s">
        <v>201</v>
      </c>
    </row>
    <row r="316" spans="1:20" s="38" customFormat="1" ht="13.5" customHeight="1" x14ac:dyDescent="0.2">
      <c r="A316" s="64"/>
      <c r="B316" s="89"/>
      <c r="C316" s="156"/>
      <c r="D316" s="157"/>
      <c r="E316" s="157"/>
      <c r="F316" s="157"/>
      <c r="G316" s="157"/>
      <c r="H316" s="157"/>
      <c r="I316" s="157"/>
      <c r="J316" s="157"/>
      <c r="K316" s="157"/>
      <c r="L316" s="158"/>
      <c r="M316" s="63"/>
      <c r="N316" s="121"/>
    </row>
    <row r="317" spans="1:20" hidden="1" x14ac:dyDescent="0.2">
      <c r="A317" s="99"/>
      <c r="B317" s="100" t="s">
        <v>202</v>
      </c>
      <c r="C317" s="101">
        <f>IF(ISBLANK(C304),"",IF(HOUR(C304)&gt;12,HOUR(C304)+(MINUTE(C304)/60)-24,HOUR(C304)+(MINUTE(C304)/60)))</f>
        <v>-0.5</v>
      </c>
      <c r="D317" s="101" t="str">
        <f t="shared" ref="D317:J317" si="126">IF(ISBLANK(D304),"",IF(HOUR(D304)&gt;12,HOUR(D304)+(MINUTE(D304)/60)-24,HOUR(D304)+(MINUTE(D304)/60)))</f>
        <v/>
      </c>
      <c r="E317" s="101" t="str">
        <f t="shared" si="126"/>
        <v/>
      </c>
      <c r="F317" s="101" t="str">
        <f t="shared" si="126"/>
        <v/>
      </c>
      <c r="G317" s="101" t="str">
        <f t="shared" si="126"/>
        <v/>
      </c>
      <c r="H317" s="101" t="str">
        <f t="shared" si="126"/>
        <v/>
      </c>
      <c r="I317" s="101" t="str">
        <f t="shared" si="126"/>
        <v/>
      </c>
      <c r="J317" s="101" t="str">
        <f t="shared" si="126"/>
        <v/>
      </c>
      <c r="K317" s="101"/>
      <c r="L317" s="160" t="str">
        <f>IFERROR(AVERAGE(D317:J317),$B$27)</f>
        <v>No Data</v>
      </c>
      <c r="M317" s="102"/>
    </row>
    <row r="318" spans="1:20" hidden="1" x14ac:dyDescent="0.2">
      <c r="A318" s="99"/>
      <c r="B318" s="100" t="s">
        <v>204</v>
      </c>
      <c r="C318" s="101">
        <f>IF(ISBLANK(C305),"",IF(HOUR(C305)&gt;12,HOUR(C305)+(MINUTE(C305)/60)-24,HOUR(C305)+(MINUTE(C305)/60)))</f>
        <v>-0.25</v>
      </c>
      <c r="D318" s="101" t="str">
        <f>IF(ISBLANK(D305),"",IF(HOUR(D305)&gt;12,HOUR(D305)+(MINUTE(D305)/60)-24,HOUR(D305)+(MINUTE(D305)/60)))</f>
        <v/>
      </c>
      <c r="E318" s="101" t="str">
        <f t="shared" ref="E318:J318" si="127">IF(ISBLANK(E305),"",IF(HOUR(E305)&gt;12,HOUR(E305)+(MINUTE(E305)/60)-24,HOUR(E305)+(MINUTE(E305)/60)))</f>
        <v/>
      </c>
      <c r="F318" s="101" t="str">
        <f t="shared" si="127"/>
        <v/>
      </c>
      <c r="G318" s="101" t="str">
        <f t="shared" si="127"/>
        <v/>
      </c>
      <c r="H318" s="101" t="str">
        <f t="shared" si="127"/>
        <v/>
      </c>
      <c r="I318" s="101" t="str">
        <f t="shared" si="127"/>
        <v/>
      </c>
      <c r="J318" s="101" t="str">
        <f t="shared" si="127"/>
        <v/>
      </c>
      <c r="K318" s="101"/>
      <c r="L318" s="160" t="str">
        <f>IFERROR(AVERAGE(D318:J318),$B$27)</f>
        <v>No Data</v>
      </c>
      <c r="M318" s="102"/>
    </row>
    <row r="319" spans="1:20" hidden="1" x14ac:dyDescent="0.2">
      <c r="A319" s="99"/>
      <c r="B319" s="100" t="s">
        <v>206</v>
      </c>
      <c r="C319" s="101">
        <f t="shared" ref="C319" si="128">IF(ISBLANK(C309),"",HOUR(C309)+(MINUTE(C309)/60))</f>
        <v>7</v>
      </c>
      <c r="D319" s="101" t="str">
        <f>IF(ISBLANK(D309),"",HOUR(D309)+(MINUTE(D309)/60))</f>
        <v/>
      </c>
      <c r="E319" s="101" t="str">
        <f t="shared" ref="E319:J319" si="129">IF(ISBLANK(E309),"",HOUR(E309)+(MINUTE(E309)/60))</f>
        <v/>
      </c>
      <c r="F319" s="101" t="str">
        <f t="shared" si="129"/>
        <v/>
      </c>
      <c r="G319" s="101" t="str">
        <f t="shared" si="129"/>
        <v/>
      </c>
      <c r="H319" s="101" t="str">
        <f t="shared" si="129"/>
        <v/>
      </c>
      <c r="I319" s="101" t="str">
        <f t="shared" si="129"/>
        <v/>
      </c>
      <c r="J319" s="101" t="str">
        <f t="shared" si="129"/>
        <v/>
      </c>
      <c r="K319" s="101"/>
      <c r="L319" s="160" t="str">
        <f>IFERROR(AVERAGE(D319:J319),$B$27)</f>
        <v>No Data</v>
      </c>
      <c r="M319" s="102"/>
    </row>
    <row r="320" spans="1:20" hidden="1" x14ac:dyDescent="0.2">
      <c r="A320" s="99"/>
      <c r="B320" s="100" t="s">
        <v>208</v>
      </c>
      <c r="C320" s="101">
        <f t="shared" ref="C320" si="130">IF(ISBLANK(C311),"",HOUR(C311)+(MINUTE(C311)/60))</f>
        <v>8</v>
      </c>
      <c r="D320" s="101" t="str">
        <f>IF(ISBLANK(D311),"",HOUR(D311)+(MINUTE(D311)/60))</f>
        <v/>
      </c>
      <c r="E320" s="101" t="str">
        <f t="shared" ref="E320:J320" si="131">IF(ISBLANK(E311),"",HOUR(E311)+(MINUTE(E311)/60))</f>
        <v/>
      </c>
      <c r="F320" s="101" t="str">
        <f t="shared" si="131"/>
        <v/>
      </c>
      <c r="G320" s="101" t="str">
        <f t="shared" si="131"/>
        <v/>
      </c>
      <c r="H320" s="101" t="str">
        <f t="shared" si="131"/>
        <v/>
      </c>
      <c r="I320" s="101" t="str">
        <f t="shared" si="131"/>
        <v/>
      </c>
      <c r="J320" s="101" t="str">
        <f t="shared" si="131"/>
        <v/>
      </c>
      <c r="K320" s="101"/>
      <c r="L320" s="160" t="str">
        <f>IFERROR(AVERAGE(D320:J320),$B$27)</f>
        <v>No Data</v>
      </c>
      <c r="M320" s="102"/>
    </row>
    <row r="321" spans="1:20" hidden="1" x14ac:dyDescent="0.2">
      <c r="A321" s="103"/>
      <c r="B321" s="87"/>
      <c r="C321" s="87"/>
      <c r="D321" s="104"/>
      <c r="E321" s="104"/>
      <c r="F321" s="104"/>
      <c r="G321" s="104"/>
      <c r="H321" s="104"/>
      <c r="I321" s="104"/>
      <c r="J321" s="104"/>
      <c r="K321" s="104"/>
      <c r="M321" s="71"/>
    </row>
    <row r="322" spans="1:20" x14ac:dyDescent="0.2">
      <c r="A322" s="29" t="s">
        <v>131</v>
      </c>
      <c r="B322" s="13" t="s">
        <v>212</v>
      </c>
      <c r="C322" s="105"/>
      <c r="D322" s="105" t="str">
        <f t="shared" ref="D322:G322" si="132">IF(ISBLANK(D305),"", IF(ISBLANK(D311),"",24*IF(D305&gt;D311,D311+1-D305,D311-D305)))</f>
        <v/>
      </c>
      <c r="E322" s="105" t="str">
        <f t="shared" si="132"/>
        <v/>
      </c>
      <c r="F322" s="105" t="str">
        <f t="shared" si="132"/>
        <v/>
      </c>
      <c r="G322" s="105" t="str">
        <f t="shared" si="132"/>
        <v/>
      </c>
      <c r="H322" s="105" t="str">
        <f>IF(ISBLANK(H305),"", IF(ISBLANK(H311),"",24*IF(H305&gt;H311,H311+1-H305,H311-H305)))</f>
        <v/>
      </c>
      <c r="I322" s="105" t="str">
        <f t="shared" ref="I322:J322" si="133">IF(ISBLANK(I305),"", IF(ISBLANK(I311),"",24*IF(I305&gt;I311,I311+1-I305,I311-I305)))</f>
        <v/>
      </c>
      <c r="J322" s="105" t="str">
        <f t="shared" si="133"/>
        <v/>
      </c>
      <c r="K322" s="43" t="e">
        <f>SUM(D322:J322)/(COUNTA(D322:J322)-COUNTBLANK(D322:J322))</f>
        <v>#DIV/0!</v>
      </c>
      <c r="L322" s="129" t="str">
        <f>IFERROR(IF(ISBLANK(K322),"",(K322/24)),$B$27)</f>
        <v>No Data</v>
      </c>
      <c r="M322" s="32" t="s">
        <v>131</v>
      </c>
      <c r="N322" s="124"/>
      <c r="O322" s="73" t="str">
        <f>LEFT(L322,4)</f>
        <v>No D</v>
      </c>
      <c r="P322" s="57" t="str">
        <f>RIGHT(O322,2)</f>
        <v xml:space="preserve"> D</v>
      </c>
      <c r="Q322" s="57" t="e">
        <f>(P322*0.01)</f>
        <v>#VALUE!</v>
      </c>
      <c r="R322" s="57" t="e">
        <f>Q322*60</f>
        <v>#VALUE!</v>
      </c>
      <c r="S322" s="6" t="s">
        <v>213</v>
      </c>
      <c r="T322"/>
    </row>
    <row r="323" spans="1:20" x14ac:dyDescent="0.2">
      <c r="A323" s="29" t="s">
        <v>132</v>
      </c>
      <c r="B323" s="13" t="s">
        <v>214</v>
      </c>
      <c r="C323" s="105"/>
      <c r="D323" s="105" t="str">
        <f t="shared" ref="D323" si="134">IF(ISBLANK(D322),"",(IF(ISBLANK(D306),"",IF(ISBLANK(D308),"",D322-((D306+D308)/60)-(D320-D319)))))</f>
        <v/>
      </c>
      <c r="E323" s="105" t="str">
        <f t="shared" ref="E323" si="135">IF(ISBLANK(E322),"",(IF(ISBLANK(E306),"",IF(ISBLANK(E308),"",E322-((E306+E308)/60)-(E320-E319)))))</f>
        <v/>
      </c>
      <c r="F323" s="105" t="str">
        <f t="shared" ref="F323" si="136">IF(ISBLANK(F322),"",(IF(ISBLANK(F306),"",IF(ISBLANK(F308),"",F322-((F306+F308)/60)-(F320-F319)))))</f>
        <v/>
      </c>
      <c r="G323" s="105" t="str">
        <f t="shared" ref="G323" si="137">IF(ISBLANK(G322),"",(IF(ISBLANK(G306),"",IF(ISBLANK(G308),"",G322-((G306+G308)/60)-(G320-G319)))))</f>
        <v/>
      </c>
      <c r="H323" s="105" t="str">
        <f t="shared" ref="H323" si="138">IF(ISBLANK(H322),"",(IF(ISBLANK(H306),"",IF(ISBLANK(H308),"",H322-((H306+H308)/60)-(H320-H319)))))</f>
        <v/>
      </c>
      <c r="I323" s="105" t="str">
        <f t="shared" ref="I323" si="139">IF(ISBLANK(I322),"",(IF(ISBLANK(I306),"",IF(ISBLANK(I308),"",I322-((I306+I308)/60)-(I320-I319)))))</f>
        <v/>
      </c>
      <c r="J323" s="105" t="str">
        <f t="shared" ref="J323" si="140">IF(ISBLANK(J322),"",(IF(ISBLANK(J306),"",IF(ISBLANK(J308),"",J322-((J306+J308)/60)-(J320-J319)))))</f>
        <v/>
      </c>
      <c r="K323" s="43" t="e">
        <f>SUM(D323:J323)/(COUNTA(D323:J323)-COUNTBLANK(D323:J323))</f>
        <v>#DIV/0!</v>
      </c>
      <c r="L323" s="129" t="str">
        <f>IFERROR(IF(ISBLANK(K323),"",(K323/24)),$B$27)</f>
        <v>No Data</v>
      </c>
      <c r="M323" s="32" t="s">
        <v>132</v>
      </c>
      <c r="N323" s="124"/>
      <c r="O323" s="73" t="str">
        <f>LEFT(L323,4)</f>
        <v>No D</v>
      </c>
      <c r="P323" s="57" t="str">
        <f>RIGHT(O323,2)</f>
        <v xml:space="preserve"> D</v>
      </c>
      <c r="Q323" s="57" t="e">
        <f>(P323*0.01)</f>
        <v>#VALUE!</v>
      </c>
      <c r="R323" s="57" t="e">
        <f>Q323*60</f>
        <v>#VALUE!</v>
      </c>
      <c r="S323" s="188" t="s">
        <v>215</v>
      </c>
      <c r="T323" s="189"/>
    </row>
    <row r="324" spans="1:20" x14ac:dyDescent="0.2">
      <c r="A324" s="29" t="s">
        <v>133</v>
      </c>
      <c r="B324" s="13" t="s">
        <v>216</v>
      </c>
      <c r="C324" s="105"/>
      <c r="D324" s="105" t="str">
        <f>IF(ISBLANK(D303),"",(IF(ISBLANK(D323),"",(D303/60)+D323)))</f>
        <v/>
      </c>
      <c r="E324" s="105" t="str">
        <f>IF(ISBLANK(E303),"",(IF(ISBLANK(E323),"",(E303/60)+E323)))</f>
        <v/>
      </c>
      <c r="F324" s="105" t="str">
        <f t="shared" ref="F324" si="141">IF(ISBLANK(F303),"",(IF(ISBLANK(F323),"",(F303/60)+F323)))</f>
        <v/>
      </c>
      <c r="G324" s="105" t="str">
        <f t="shared" ref="G324" si="142">IF(ISBLANK(G303),"",(IF(ISBLANK(G323),"",(G303/60)+G323)))</f>
        <v/>
      </c>
      <c r="H324" s="105" t="str">
        <f t="shared" ref="H324" si="143">IF(ISBLANK(H303),"",(IF(ISBLANK(H323),"",(H303/60)+H323)))</f>
        <v/>
      </c>
      <c r="I324" s="105" t="str">
        <f t="shared" ref="I324" si="144">IF(ISBLANK(I303),"",(IF(ISBLANK(I323),"",(I303/60)+I323)))</f>
        <v/>
      </c>
      <c r="J324" s="105" t="str">
        <f t="shared" ref="J324" si="145">IF(ISBLANK(J303),"",(IF(ISBLANK(J323),"",(J303/60)+J323)))</f>
        <v/>
      </c>
      <c r="K324" s="125" t="e">
        <f>AVERAGE(D324:J324)</f>
        <v>#DIV/0!</v>
      </c>
      <c r="L324" s="129" t="str">
        <f>IFERROR(IF(ISBLANK(K324),"",(K324/24)),$B$27)</f>
        <v>No Data</v>
      </c>
      <c r="M324" s="63" t="s">
        <v>217</v>
      </c>
      <c r="S324" s="172" t="s">
        <v>203</v>
      </c>
      <c r="T324" s="173" t="s">
        <v>60</v>
      </c>
    </row>
    <row r="325" spans="1:20" ht="13.5" thickBot="1" x14ac:dyDescent="0.25">
      <c r="A325" s="30" t="s">
        <v>218</v>
      </c>
      <c r="B325" s="31" t="s">
        <v>219</v>
      </c>
      <c r="C325" s="108"/>
      <c r="D325" s="108" t="str">
        <f t="shared" ref="D325:G325" si="146">IF(ISERROR(D323/D322),"",IF(ISBLANK(D323),"",D323/D322))</f>
        <v/>
      </c>
      <c r="E325" s="108" t="str">
        <f t="shared" si="146"/>
        <v/>
      </c>
      <c r="F325" s="108" t="str">
        <f t="shared" si="146"/>
        <v/>
      </c>
      <c r="G325" s="108" t="str">
        <f t="shared" si="146"/>
        <v/>
      </c>
      <c r="H325" s="108" t="str">
        <f>IF(ISERROR(H323/H322),"",IF(ISBLANK(H323),"",H323/H322))</f>
        <v/>
      </c>
      <c r="I325" s="108" t="str">
        <f>IF(ISERROR(I323/I322),"",IF(ISBLANK(I323),"",I323/I322))</f>
        <v/>
      </c>
      <c r="J325" s="108" t="str">
        <f>IF(ISERROR(J323/J322),"",IF(ISBLANK(J323),"",J323/J322))</f>
        <v/>
      </c>
      <c r="K325" s="108"/>
      <c r="L325" s="46" t="e">
        <f>L323/L322</f>
        <v>#VALUE!</v>
      </c>
      <c r="M325" s="33" t="s">
        <v>218</v>
      </c>
      <c r="S325" s="172" t="s">
        <v>205</v>
      </c>
      <c r="T325" s="174" t="s">
        <v>60</v>
      </c>
    </row>
    <row r="326" spans="1:20" x14ac:dyDescent="0.2">
      <c r="A326" s="55"/>
      <c r="B326" s="13"/>
      <c r="C326" s="105"/>
      <c r="D326" s="109"/>
      <c r="E326" s="105"/>
      <c r="F326" s="105"/>
      <c r="G326" s="105"/>
      <c r="H326" s="105"/>
      <c r="I326" s="105"/>
      <c r="J326" s="105"/>
      <c r="K326" s="105"/>
      <c r="L326" s="43" t="str">
        <f>IFERROR(_xlfn.STDEV.P(D318:J318),$B$27)</f>
        <v>No Data</v>
      </c>
      <c r="M326" s="17" t="s">
        <v>220</v>
      </c>
      <c r="S326" s="175" t="s">
        <v>207</v>
      </c>
      <c r="T326" s="190" t="s">
        <v>60</v>
      </c>
    </row>
    <row r="327" spans="1:20" x14ac:dyDescent="0.2">
      <c r="A327" s="55"/>
      <c r="B327" s="13"/>
      <c r="C327" s="105"/>
      <c r="D327" s="109"/>
      <c r="E327" s="105"/>
      <c r="F327" s="105"/>
      <c r="G327" s="105"/>
      <c r="H327" s="105"/>
      <c r="I327" s="105"/>
      <c r="J327" s="105"/>
      <c r="K327" s="105"/>
      <c r="L327" s="43" t="str">
        <f>IFERROR(_xlfn.STDEV.P(D319:J319),$B$27)</f>
        <v>No Data</v>
      </c>
      <c r="M327" s="17" t="s">
        <v>221</v>
      </c>
      <c r="S327" s="57" t="s">
        <v>209</v>
      </c>
      <c r="T327" s="191"/>
    </row>
    <row r="328" spans="1:20" x14ac:dyDescent="0.2">
      <c r="A328" s="111" t="s">
        <v>222</v>
      </c>
      <c r="B328" s="112"/>
      <c r="C328" s="205" t="s">
        <v>223</v>
      </c>
      <c r="D328" s="201"/>
      <c r="E328" s="201"/>
      <c r="F328" s="201"/>
      <c r="G328" s="201"/>
      <c r="H328" s="201"/>
      <c r="I328" s="201"/>
      <c r="J328" s="201"/>
      <c r="K328" s="127"/>
      <c r="L328" s="203"/>
      <c r="M328" s="17"/>
    </row>
    <row r="329" spans="1:20" ht="40.5" customHeight="1" x14ac:dyDescent="0.2">
      <c r="A329" s="111"/>
      <c r="B329" s="112"/>
      <c r="C329" s="206"/>
      <c r="D329" s="202"/>
      <c r="E329" s="202"/>
      <c r="F329" s="202"/>
      <c r="G329" s="202"/>
      <c r="H329" s="202"/>
      <c r="I329" s="202"/>
      <c r="J329" s="202"/>
      <c r="K329" s="193"/>
      <c r="L329" s="204"/>
      <c r="M329" s="17"/>
    </row>
  </sheetData>
  <sheetProtection formatCells="0" formatColumns="0" formatRows="0"/>
  <mergeCells count="99">
    <mergeCell ref="H34:H35"/>
    <mergeCell ref="I34:I35"/>
    <mergeCell ref="J34:J35"/>
    <mergeCell ref="L34:L35"/>
    <mergeCell ref="C34:C35"/>
    <mergeCell ref="D34:D35"/>
    <mergeCell ref="E34:E35"/>
    <mergeCell ref="F34:F35"/>
    <mergeCell ref="G34:G35"/>
    <mergeCell ref="I66:I67"/>
    <mergeCell ref="J66:J67"/>
    <mergeCell ref="L66:L67"/>
    <mergeCell ref="C66:C67"/>
    <mergeCell ref="D66:D67"/>
    <mergeCell ref="E66:E67"/>
    <mergeCell ref="F66:F67"/>
    <mergeCell ref="G66:G67"/>
    <mergeCell ref="H66:H67"/>
    <mergeCell ref="J130:J131"/>
    <mergeCell ref="L130:L131"/>
    <mergeCell ref="H130:H131"/>
    <mergeCell ref="C130:C131"/>
    <mergeCell ref="D130:D131"/>
    <mergeCell ref="E130:E131"/>
    <mergeCell ref="L98:L99"/>
    <mergeCell ref="C98:C99"/>
    <mergeCell ref="D98:D99"/>
    <mergeCell ref="E98:E99"/>
    <mergeCell ref="F98:F99"/>
    <mergeCell ref="G98:G99"/>
    <mergeCell ref="H98:H99"/>
    <mergeCell ref="I98:I99"/>
    <mergeCell ref="J98:J99"/>
    <mergeCell ref="F163:F164"/>
    <mergeCell ref="G163:G164"/>
    <mergeCell ref="I130:I131"/>
    <mergeCell ref="F130:F131"/>
    <mergeCell ref="G130:G131"/>
    <mergeCell ref="L163:L164"/>
    <mergeCell ref="C196:C197"/>
    <mergeCell ref="D196:D197"/>
    <mergeCell ref="E196:E197"/>
    <mergeCell ref="F196:F197"/>
    <mergeCell ref="G196:G197"/>
    <mergeCell ref="H196:H197"/>
    <mergeCell ref="I196:I197"/>
    <mergeCell ref="J196:J197"/>
    <mergeCell ref="L196:L197"/>
    <mergeCell ref="H163:H164"/>
    <mergeCell ref="I163:I164"/>
    <mergeCell ref="J163:J164"/>
    <mergeCell ref="C163:C164"/>
    <mergeCell ref="D163:D164"/>
    <mergeCell ref="E163:E164"/>
    <mergeCell ref="C229:C230"/>
    <mergeCell ref="D229:D230"/>
    <mergeCell ref="E229:E230"/>
    <mergeCell ref="F229:F230"/>
    <mergeCell ref="G229:G230"/>
    <mergeCell ref="C262:C263"/>
    <mergeCell ref="D262:D263"/>
    <mergeCell ref="E262:E263"/>
    <mergeCell ref="F262:F263"/>
    <mergeCell ref="G262:G263"/>
    <mergeCell ref="H295:H296"/>
    <mergeCell ref="I295:I296"/>
    <mergeCell ref="J295:J296"/>
    <mergeCell ref="L295:L296"/>
    <mergeCell ref="I229:I230"/>
    <mergeCell ref="J229:J230"/>
    <mergeCell ref="L229:L230"/>
    <mergeCell ref="H262:H263"/>
    <mergeCell ref="I262:I263"/>
    <mergeCell ref="H229:H230"/>
    <mergeCell ref="H328:H329"/>
    <mergeCell ref="I328:I329"/>
    <mergeCell ref="J328:J329"/>
    <mergeCell ref="L328:L329"/>
    <mergeCell ref="C328:C329"/>
    <mergeCell ref="D328:D329"/>
    <mergeCell ref="E328:E329"/>
    <mergeCell ref="F328:F329"/>
    <mergeCell ref="G328:G329"/>
    <mergeCell ref="B200:M200"/>
    <mergeCell ref="B233:M233"/>
    <mergeCell ref="B266:M266"/>
    <mergeCell ref="B299:M299"/>
    <mergeCell ref="B37:M37"/>
    <mergeCell ref="B69:M69"/>
    <mergeCell ref="B101:M101"/>
    <mergeCell ref="B134:M134"/>
    <mergeCell ref="B167:M167"/>
    <mergeCell ref="J262:J263"/>
    <mergeCell ref="L262:L263"/>
    <mergeCell ref="C295:C296"/>
    <mergeCell ref="D295:D296"/>
    <mergeCell ref="E295:E296"/>
    <mergeCell ref="F295:F296"/>
    <mergeCell ref="G295:G296"/>
  </mergeCells>
  <phoneticPr fontId="2" type="noConversion"/>
  <pageMargins left="0.7" right="0.7" top="0.75" bottom="0.75" header="0.3" footer="0.3"/>
  <pageSetup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27"/>
  <sheetViews>
    <sheetView workbookViewId="0">
      <selection activeCell="N39" sqref="N39"/>
    </sheetView>
  </sheetViews>
  <sheetFormatPr defaultColWidth="8.7109375" defaultRowHeight="12.75" x14ac:dyDescent="0.2"/>
  <cols>
    <col min="2" max="2" width="38.28515625" customWidth="1"/>
    <col min="12" max="12" width="0" hidden="1" customWidth="1"/>
    <col min="14" max="14" width="27.28515625" customWidth="1"/>
    <col min="15" max="15" width="12" bestFit="1" customWidth="1"/>
    <col min="16" max="19" width="0" hidden="1" customWidth="1"/>
  </cols>
  <sheetData>
    <row r="1" spans="1:14" x14ac:dyDescent="0.2">
      <c r="A1" t="s">
        <v>228</v>
      </c>
    </row>
    <row r="2" spans="1:14" ht="13.5" thickBot="1" x14ac:dyDescent="0.25"/>
    <row r="3" spans="1:14" x14ac:dyDescent="0.2">
      <c r="B3" s="21" t="s">
        <v>116</v>
      </c>
      <c r="C3" s="22"/>
      <c r="D3" s="22"/>
      <c r="E3" s="22"/>
      <c r="F3" s="22"/>
      <c r="G3" s="22"/>
      <c r="H3" s="22"/>
      <c r="I3" s="22"/>
      <c r="J3" s="22"/>
      <c r="K3" s="22"/>
      <c r="L3" s="22"/>
      <c r="M3" s="22"/>
      <c r="N3" s="23"/>
    </row>
    <row r="4" spans="1:14" x14ac:dyDescent="0.2">
      <c r="B4" s="28" t="s">
        <v>229</v>
      </c>
      <c r="C4" s="1"/>
      <c r="D4" s="1"/>
      <c r="E4" s="119">
        <v>44409</v>
      </c>
      <c r="F4" s="119">
        <v>44410</v>
      </c>
      <c r="G4" s="119">
        <v>44411</v>
      </c>
      <c r="H4" s="119">
        <v>44412</v>
      </c>
      <c r="I4" s="119">
        <v>44413</v>
      </c>
      <c r="J4" s="119">
        <v>44414</v>
      </c>
      <c r="K4" s="119">
        <v>44415</v>
      </c>
      <c r="L4" s="119"/>
      <c r="M4" s="1"/>
      <c r="N4" s="24"/>
    </row>
    <row r="5" spans="1:14" x14ac:dyDescent="0.2">
      <c r="B5" s="25" t="s">
        <v>168</v>
      </c>
      <c r="D5" s="4" t="s">
        <v>159</v>
      </c>
      <c r="E5" s="34" t="s">
        <v>160</v>
      </c>
      <c r="F5" s="34" t="s">
        <v>161</v>
      </c>
      <c r="G5" s="34" t="s">
        <v>162</v>
      </c>
      <c r="H5" s="34" t="s">
        <v>163</v>
      </c>
      <c r="I5" s="34" t="s">
        <v>164</v>
      </c>
      <c r="J5" s="34" t="s">
        <v>165</v>
      </c>
      <c r="K5" s="34" t="s">
        <v>166</v>
      </c>
      <c r="L5" s="34"/>
      <c r="M5" s="17" t="s">
        <v>167</v>
      </c>
      <c r="N5" s="24"/>
    </row>
    <row r="6" spans="1:14" s="57" customFormat="1" x14ac:dyDescent="0.2">
      <c r="B6" s="25" t="s">
        <v>169</v>
      </c>
      <c r="D6" s="72">
        <v>30</v>
      </c>
      <c r="E6" s="66">
        <v>20</v>
      </c>
      <c r="F6" s="66">
        <v>60</v>
      </c>
      <c r="G6" s="66">
        <v>90</v>
      </c>
      <c r="H6" s="66">
        <v>75</v>
      </c>
      <c r="I6" s="66">
        <v>300</v>
      </c>
      <c r="J6" s="66">
        <v>20</v>
      </c>
      <c r="K6" s="66">
        <v>30</v>
      </c>
      <c r="L6" s="66"/>
      <c r="M6" s="73">
        <f>AVERAGE(E6:K6)</f>
        <v>85</v>
      </c>
      <c r="N6" s="71" t="s">
        <v>126</v>
      </c>
    </row>
    <row r="7" spans="1:14" ht="18" customHeight="1" x14ac:dyDescent="0.2">
      <c r="B7" s="25" t="s">
        <v>170</v>
      </c>
      <c r="C7" s="1" t="s">
        <v>171</v>
      </c>
      <c r="D7" s="3">
        <v>0.97916666666666663</v>
      </c>
      <c r="E7" s="42">
        <v>4.1666666666666664E-2</v>
      </c>
      <c r="F7" s="42">
        <v>8.3333333333333329E-2</v>
      </c>
      <c r="G7" s="42">
        <v>0.95833333333333337</v>
      </c>
      <c r="H7" s="42">
        <v>0</v>
      </c>
      <c r="I7" s="42">
        <v>0.875</v>
      </c>
      <c r="J7" s="42">
        <v>0.91666666666666663</v>
      </c>
      <c r="K7" s="42">
        <v>0.97916666666666663</v>
      </c>
      <c r="L7" s="42"/>
      <c r="M7" s="43" t="str">
        <f>TEXT(IF(SUM(E15:K15)/COUNTA(E15:K15)&lt;0, 24+SUM(E15:K15)/COUNTA(E15:K15),SUM(E15:K15)/COUNTA(E15:K15))/24,"h:mm")</f>
        <v>23:30</v>
      </c>
      <c r="N7" s="32" t="s">
        <v>172</v>
      </c>
    </row>
    <row r="8" spans="1:14" ht="16.5" customHeight="1" x14ac:dyDescent="0.2">
      <c r="B8" s="25" t="s">
        <v>173</v>
      </c>
      <c r="C8" s="1" t="s">
        <v>174</v>
      </c>
      <c r="D8" s="3">
        <v>0.98958333333333337</v>
      </c>
      <c r="E8" s="42">
        <v>8.3333333333333329E-2</v>
      </c>
      <c r="F8" s="42">
        <v>0.10416666666666667</v>
      </c>
      <c r="G8" s="42">
        <v>0.97916666666666663</v>
      </c>
      <c r="H8" s="42">
        <v>2.0833333333333332E-2</v>
      </c>
      <c r="I8" s="42">
        <v>0.95833333333333337</v>
      </c>
      <c r="J8" s="42">
        <v>0.92708333333333337</v>
      </c>
      <c r="K8" s="42">
        <v>0.99305555555555547</v>
      </c>
      <c r="L8" s="42"/>
      <c r="M8" s="43" t="str">
        <f>TEXT(IF(AVERAGE(E16:K16)&lt;0, 24+AVERAGE(E16:K16),AVERAGE(E16:K16))/24,"h:mm")</f>
        <v>0:13</v>
      </c>
      <c r="N8" s="32" t="s">
        <v>175</v>
      </c>
    </row>
    <row r="9" spans="1:14" ht="18.75" customHeight="1" x14ac:dyDescent="0.2">
      <c r="B9" s="25" t="s">
        <v>176</v>
      </c>
      <c r="C9" s="1" t="s">
        <v>177</v>
      </c>
      <c r="D9" s="4">
        <v>30</v>
      </c>
      <c r="E9" s="47">
        <v>30</v>
      </c>
      <c r="F9" s="47">
        <v>15</v>
      </c>
      <c r="G9" s="47">
        <v>45</v>
      </c>
      <c r="H9" s="47">
        <v>20</v>
      </c>
      <c r="I9" s="47">
        <v>10</v>
      </c>
      <c r="J9" s="47">
        <v>25</v>
      </c>
      <c r="K9" s="47">
        <v>30</v>
      </c>
      <c r="L9" s="47"/>
      <c r="M9" s="43">
        <f>AVERAGE(E9:K9)</f>
        <v>25</v>
      </c>
      <c r="N9" s="32" t="s">
        <v>226</v>
      </c>
    </row>
    <row r="10" spans="1:14" s="57" customFormat="1" x14ac:dyDescent="0.2">
      <c r="B10" s="25" t="s">
        <v>179</v>
      </c>
      <c r="C10" s="89" t="s">
        <v>180</v>
      </c>
      <c r="D10" s="93">
        <v>3</v>
      </c>
      <c r="E10" s="92">
        <v>1</v>
      </c>
      <c r="F10" s="92">
        <v>3</v>
      </c>
      <c r="G10" s="92">
        <v>5</v>
      </c>
      <c r="H10" s="92">
        <v>2</v>
      </c>
      <c r="I10" s="92">
        <v>7</v>
      </c>
      <c r="J10" s="92">
        <v>2</v>
      </c>
      <c r="K10" s="92">
        <v>3</v>
      </c>
      <c r="L10" s="92"/>
      <c r="M10" s="43">
        <f>AVERAGE(E10:K10)</f>
        <v>3.2857142857142856</v>
      </c>
      <c r="N10" s="32" t="s">
        <v>181</v>
      </c>
    </row>
    <row r="11" spans="1:14" ht="28.5" customHeight="1" x14ac:dyDescent="0.2">
      <c r="B11" s="25" t="s">
        <v>182</v>
      </c>
      <c r="C11" s="1" t="s">
        <v>183</v>
      </c>
      <c r="D11" s="4">
        <v>60</v>
      </c>
      <c r="E11" s="47">
        <v>90</v>
      </c>
      <c r="F11" s="47">
        <v>20</v>
      </c>
      <c r="G11" s="47">
        <v>30</v>
      </c>
      <c r="H11" s="47">
        <v>60</v>
      </c>
      <c r="I11" s="47">
        <v>5</v>
      </c>
      <c r="J11" s="47">
        <v>10</v>
      </c>
      <c r="K11" s="47">
        <v>30</v>
      </c>
      <c r="L11" s="47"/>
      <c r="M11" s="43">
        <f>SUM(E11:K11)/COUNTA(E11:K11)</f>
        <v>35</v>
      </c>
      <c r="N11" s="32" t="s">
        <v>184</v>
      </c>
    </row>
    <row r="12" spans="1:14" ht="24.75" customHeight="1" x14ac:dyDescent="0.2">
      <c r="B12" s="25" t="s">
        <v>185</v>
      </c>
      <c r="C12" s="1" t="s">
        <v>186</v>
      </c>
      <c r="D12" s="3">
        <v>0.29166666666666669</v>
      </c>
      <c r="E12" s="48">
        <v>0.27083333333333331</v>
      </c>
      <c r="F12" s="48">
        <v>0.29166666666666669</v>
      </c>
      <c r="G12" s="42">
        <v>0.32291666666666669</v>
      </c>
      <c r="H12" s="42">
        <v>0.35416666666666669</v>
      </c>
      <c r="I12" s="42">
        <v>0.375</v>
      </c>
      <c r="J12" s="42">
        <v>0.27083333333333331</v>
      </c>
      <c r="K12" s="42">
        <v>0.28125</v>
      </c>
      <c r="L12" s="42"/>
      <c r="M12" s="44" t="str">
        <f>TEXT(M17/24,"h:mm")</f>
        <v>7:25</v>
      </c>
      <c r="N12" s="32" t="s">
        <v>187</v>
      </c>
    </row>
    <row r="13" spans="1:14" ht="24" customHeight="1" x14ac:dyDescent="0.2">
      <c r="B13" s="25" t="s">
        <v>188</v>
      </c>
      <c r="C13" s="1" t="s">
        <v>189</v>
      </c>
      <c r="D13" s="5">
        <v>30</v>
      </c>
      <c r="E13" s="47">
        <v>10</v>
      </c>
      <c r="F13" s="47">
        <v>0</v>
      </c>
      <c r="G13" s="47">
        <v>0</v>
      </c>
      <c r="H13" s="47">
        <v>10</v>
      </c>
      <c r="I13" s="47">
        <v>60</v>
      </c>
      <c r="J13" s="47">
        <v>0</v>
      </c>
      <c r="K13" s="47">
        <v>0</v>
      </c>
      <c r="L13" s="47"/>
      <c r="M13" s="43">
        <f>SUM(E13:K13)/COUNTA(E13:K13)</f>
        <v>11.428571428571429</v>
      </c>
      <c r="N13" s="32" t="s">
        <v>190</v>
      </c>
    </row>
    <row r="14" spans="1:14" ht="21.75" customHeight="1" x14ac:dyDescent="0.2">
      <c r="B14" s="25" t="s">
        <v>191</v>
      </c>
      <c r="C14" s="1" t="s">
        <v>192</v>
      </c>
      <c r="D14" s="3">
        <v>0.33333333333333331</v>
      </c>
      <c r="E14" s="42">
        <v>0.29166666666666669</v>
      </c>
      <c r="F14" s="42">
        <v>0.33333333333333331</v>
      </c>
      <c r="G14" s="42">
        <v>0.3125</v>
      </c>
      <c r="H14" s="42">
        <v>0.3576388888888889</v>
      </c>
      <c r="I14" s="42">
        <v>0.39583333333333331</v>
      </c>
      <c r="J14" s="42">
        <v>0.28125</v>
      </c>
      <c r="K14" s="42">
        <v>0.29166666666666669</v>
      </c>
      <c r="L14" s="42"/>
      <c r="M14" s="44" t="str">
        <f>TEXT(M18/24,"h:mm")</f>
        <v>7:45</v>
      </c>
      <c r="N14" s="32" t="s">
        <v>193</v>
      </c>
    </row>
    <row r="15" spans="1:14" s="20" customFormat="1" hidden="1" x14ac:dyDescent="0.2">
      <c r="B15" s="26"/>
      <c r="C15" s="18" t="s">
        <v>202</v>
      </c>
      <c r="D15" s="19">
        <f t="shared" ref="D15:K16" si="0">IF(ISBLANK(D7),"",IF(HOUR(D7)&gt;12,HOUR(D7)+(MINUTE(D7)/60)-24,HOUR(D7)+(MINUTE(D7)/60)))</f>
        <v>-0.5</v>
      </c>
      <c r="E15" s="19">
        <f t="shared" si="0"/>
        <v>1</v>
      </c>
      <c r="F15" s="19">
        <f t="shared" si="0"/>
        <v>2</v>
      </c>
      <c r="G15" s="19">
        <f t="shared" si="0"/>
        <v>-1</v>
      </c>
      <c r="H15" s="19">
        <f t="shared" si="0"/>
        <v>0</v>
      </c>
      <c r="I15" s="19">
        <f t="shared" si="0"/>
        <v>-3</v>
      </c>
      <c r="J15" s="19">
        <f t="shared" si="0"/>
        <v>-2</v>
      </c>
      <c r="K15" s="19">
        <f t="shared" si="0"/>
        <v>-0.5</v>
      </c>
      <c r="L15" s="19"/>
      <c r="M15" s="37">
        <f>AVERAGE(E15:K15)</f>
        <v>-0.5</v>
      </c>
      <c r="N15" s="27"/>
    </row>
    <row r="16" spans="1:14" s="20" customFormat="1" hidden="1" x14ac:dyDescent="0.2">
      <c r="B16" s="26"/>
      <c r="C16" s="18" t="s">
        <v>204</v>
      </c>
      <c r="D16" s="19">
        <f t="shared" si="0"/>
        <v>-0.25</v>
      </c>
      <c r="E16" s="19">
        <f t="shared" si="0"/>
        <v>2</v>
      </c>
      <c r="F16" s="19">
        <f t="shared" si="0"/>
        <v>2.5</v>
      </c>
      <c r="G16" s="19">
        <f t="shared" si="0"/>
        <v>-0.5</v>
      </c>
      <c r="H16" s="19">
        <f t="shared" si="0"/>
        <v>0.5</v>
      </c>
      <c r="I16" s="19">
        <f t="shared" si="0"/>
        <v>-1</v>
      </c>
      <c r="J16" s="19">
        <f t="shared" si="0"/>
        <v>-1.75</v>
      </c>
      <c r="K16" s="19">
        <f t="shared" si="0"/>
        <v>-0.16666666666666785</v>
      </c>
      <c r="L16" s="19"/>
      <c r="M16" s="37">
        <f>AVERAGE(E16:K16)</f>
        <v>0.22619047619047603</v>
      </c>
      <c r="N16" s="27"/>
    </row>
    <row r="17" spans="2:19" s="20" customFormat="1" hidden="1" x14ac:dyDescent="0.2">
      <c r="B17" s="26"/>
      <c r="C17" s="18" t="s">
        <v>206</v>
      </c>
      <c r="D17" s="19">
        <f>IF(ISBLANK(D12),"",IF(HOUR(D12)&gt;12,HOUR(D12)+(MINUTE(D12)/60) -24,HOUR(D12)+(MINUTE(D12)/60)))</f>
        <v>7</v>
      </c>
      <c r="E17" s="19">
        <f>IF(ISBLANK(E12),"",IF(HOUR(E12)&gt;12,HOUR(E12)+(MINUTE(E12)/60) -24,HOUR(E12)+(MINUTE(E12)/60)))</f>
        <v>6.5</v>
      </c>
      <c r="F17" s="19">
        <f>IF(ISBLANK(F12),"",IF(HOUR(F12)&gt;12,HOUR(F12)+(MINUTE(F12)/60) -24,HOUR(F12)+(MINUTE(F12)/60)))</f>
        <v>7</v>
      </c>
      <c r="G17" s="19">
        <f t="shared" ref="G17:K17" si="1">IF(ISBLANK(G12),"",IF(HOUR(G12)&gt;12,HOUR(G12)+(MINUTE(G12)/60) -24,HOUR(G12)+(MINUTE(G12)/60)))</f>
        <v>7.75</v>
      </c>
      <c r="H17" s="19">
        <f t="shared" si="1"/>
        <v>8.5</v>
      </c>
      <c r="I17" s="19">
        <f t="shared" si="1"/>
        <v>9</v>
      </c>
      <c r="J17" s="19">
        <f t="shared" si="1"/>
        <v>6.5</v>
      </c>
      <c r="K17" s="19">
        <f t="shared" si="1"/>
        <v>6.75</v>
      </c>
      <c r="L17" s="19"/>
      <c r="M17" s="37">
        <f>AVERAGE(E17:K17)</f>
        <v>7.4285714285714288</v>
      </c>
      <c r="N17" s="27"/>
    </row>
    <row r="18" spans="2:19" s="20" customFormat="1" hidden="1" x14ac:dyDescent="0.2">
      <c r="B18" s="26"/>
      <c r="C18" s="18" t="s">
        <v>208</v>
      </c>
      <c r="D18" s="19">
        <f>IF(ISBLANK(D14),"",IF(HOUR(D14)&gt;12,HOUR(D14)+(MINUTE(D14)/60) -24,HOUR(D14)+(MINUTE(D14)/60)))</f>
        <v>8</v>
      </c>
      <c r="E18" s="19">
        <f>IF(ISBLANK(E14),"",IF(HOUR(E14)&gt;12,HOUR(E14)+(MINUTE(E14)/60) -24,HOUR(E14)+(MINUTE(E14)/60)))</f>
        <v>7</v>
      </c>
      <c r="F18" s="19">
        <f t="shared" ref="F18:K18" si="2">IF(ISBLANK(F14),"",IF(HOUR(F14)&gt;12,HOUR(F14)+(MINUTE(F14)/60) -24,HOUR(F14)+(MINUTE(F14)/60)))</f>
        <v>8</v>
      </c>
      <c r="G18" s="19">
        <f t="shared" si="2"/>
        <v>7.5</v>
      </c>
      <c r="H18" s="19">
        <f t="shared" si="2"/>
        <v>8.5833333333333339</v>
      </c>
      <c r="I18" s="19">
        <f t="shared" si="2"/>
        <v>9.5</v>
      </c>
      <c r="J18" s="19">
        <f t="shared" si="2"/>
        <v>6.75</v>
      </c>
      <c r="K18" s="19">
        <f t="shared" si="2"/>
        <v>7</v>
      </c>
      <c r="L18" s="19"/>
      <c r="M18" s="37">
        <f>AVERAGE(E18:K18)</f>
        <v>7.7619047619047619</v>
      </c>
      <c r="N18" s="27"/>
    </row>
    <row r="19" spans="2:19" s="57" customFormat="1" ht="25.5" x14ac:dyDescent="0.2">
      <c r="B19" s="25" t="s">
        <v>194</v>
      </c>
      <c r="C19" s="87"/>
      <c r="D19" s="91">
        <v>3</v>
      </c>
      <c r="E19" s="92">
        <v>5</v>
      </c>
      <c r="F19" s="92">
        <v>5</v>
      </c>
      <c r="G19" s="92">
        <v>5</v>
      </c>
      <c r="H19" s="92">
        <v>5</v>
      </c>
      <c r="I19" s="92">
        <v>5</v>
      </c>
      <c r="J19" s="92">
        <v>5</v>
      </c>
      <c r="K19" s="92">
        <v>5</v>
      </c>
      <c r="L19" s="92"/>
      <c r="M19" s="43">
        <f>AVERAGE(E19:K19)</f>
        <v>5</v>
      </c>
      <c r="N19" s="32" t="s">
        <v>195</v>
      </c>
    </row>
    <row r="20" spans="2:19" s="57" customFormat="1" x14ac:dyDescent="0.2">
      <c r="B20" s="67" t="s">
        <v>196</v>
      </c>
      <c r="C20" s="95"/>
      <c r="D20" s="90"/>
      <c r="E20" s="96"/>
      <c r="F20" s="96"/>
      <c r="G20" s="96"/>
      <c r="H20" s="96"/>
      <c r="I20" s="96"/>
      <c r="J20" s="96"/>
      <c r="K20" s="96"/>
      <c r="L20" s="96"/>
      <c r="M20" s="43"/>
      <c r="N20" s="62" t="s">
        <v>197</v>
      </c>
    </row>
    <row r="21" spans="2:19" s="57" customFormat="1" x14ac:dyDescent="0.2">
      <c r="B21" s="61" t="s">
        <v>198</v>
      </c>
      <c r="C21" s="95"/>
      <c r="D21" s="97">
        <v>3</v>
      </c>
      <c r="E21" s="96">
        <v>1</v>
      </c>
      <c r="F21" s="96">
        <v>1</v>
      </c>
      <c r="G21" s="96">
        <v>1</v>
      </c>
      <c r="H21" s="96">
        <v>1</v>
      </c>
      <c r="I21" s="96">
        <v>1</v>
      </c>
      <c r="J21" s="96">
        <v>1</v>
      </c>
      <c r="K21" s="96">
        <v>1</v>
      </c>
      <c r="L21" s="96"/>
      <c r="M21" s="43">
        <f>AVERAGE(E21:K21)</f>
        <v>1</v>
      </c>
      <c r="N21" s="62" t="s">
        <v>199</v>
      </c>
    </row>
    <row r="22" spans="2:19" s="57" customFormat="1" ht="18.399999999999999" customHeight="1" x14ac:dyDescent="0.2">
      <c r="B22" s="61" t="s">
        <v>200</v>
      </c>
      <c r="C22" s="95"/>
      <c r="D22" s="97">
        <v>4</v>
      </c>
      <c r="E22" s="96">
        <v>3</v>
      </c>
      <c r="F22" s="96">
        <v>6</v>
      </c>
      <c r="G22" s="96">
        <v>3</v>
      </c>
      <c r="H22" s="96">
        <v>2</v>
      </c>
      <c r="I22" s="96">
        <v>5</v>
      </c>
      <c r="J22" s="96">
        <v>6</v>
      </c>
      <c r="K22" s="96">
        <v>8</v>
      </c>
      <c r="L22" s="96"/>
      <c r="M22" s="43">
        <f>AVERAGE(E22:K22)</f>
        <v>4.7142857142857144</v>
      </c>
      <c r="N22" s="62" t="s">
        <v>201</v>
      </c>
    </row>
    <row r="23" spans="2:19" x14ac:dyDescent="0.2">
      <c r="B23" s="28"/>
      <c r="C23" s="1"/>
      <c r="D23" s="1"/>
      <c r="E23" s="2"/>
      <c r="F23" s="2"/>
      <c r="G23" s="2"/>
      <c r="H23" s="2"/>
      <c r="I23" s="2"/>
      <c r="J23" s="2"/>
      <c r="K23" s="2"/>
      <c r="L23" s="2"/>
      <c r="M23" s="45"/>
      <c r="N23" s="24"/>
    </row>
    <row r="24" spans="2:19" x14ac:dyDescent="0.2">
      <c r="B24" s="29" t="s">
        <v>131</v>
      </c>
      <c r="C24" s="13" t="s">
        <v>212</v>
      </c>
      <c r="D24" s="65">
        <f t="shared" ref="D24:H24" si="3">IF(ISBLANK(D8),"", IF(ISBLANK(D14),"",24*IF(D8&gt;D14,D14+1-D8,D14-D8)))</f>
        <v>8.2499999999999964</v>
      </c>
      <c r="E24" s="35">
        <f t="shared" si="3"/>
        <v>5.0000000000000009</v>
      </c>
      <c r="F24" s="35">
        <f t="shared" si="3"/>
        <v>5.4999999999999991</v>
      </c>
      <c r="G24" s="35">
        <f t="shared" si="3"/>
        <v>8</v>
      </c>
      <c r="H24" s="35">
        <f t="shared" si="3"/>
        <v>8.0833333333333339</v>
      </c>
      <c r="I24" s="35">
        <f>IF(ISBLANK(I8),"", IF(ISBLANK(I14),"",24*IF(I8&gt;I14,I14+1-I8,I14-I8)))</f>
        <v>10.499999999999996</v>
      </c>
      <c r="J24" s="35">
        <f t="shared" ref="J24:K24" si="4">IF(ISBLANK(J8),"", IF(ISBLANK(J14),"",24*IF(J8&gt;J14,J14+1-J8,J14-J8)))</f>
        <v>8.5</v>
      </c>
      <c r="K24" s="35">
        <f t="shared" si="4"/>
        <v>7.1666666666666705</v>
      </c>
      <c r="L24" s="43">
        <f>SUM(E24:K24)/(COUNTA(E24:K24)-COUNTBLANK(E24:K24))</f>
        <v>7.5357142857142856</v>
      </c>
      <c r="M24" s="129">
        <f>IF(ISBLANK(L24),"",(L24/24))</f>
        <v>0.31398809523809523</v>
      </c>
      <c r="N24" s="32" t="s">
        <v>131</v>
      </c>
      <c r="O24" s="6"/>
      <c r="P24" s="73" t="str">
        <f>LEFT(M24,4)</f>
        <v>0.31</v>
      </c>
      <c r="Q24" s="57" t="str">
        <f>RIGHT(P24,2)</f>
        <v>31</v>
      </c>
      <c r="R24" s="57">
        <f>(Q24*0.01)</f>
        <v>0.31</v>
      </c>
      <c r="S24" s="106">
        <f>R24*60</f>
        <v>18.600000000000001</v>
      </c>
    </row>
    <row r="25" spans="2:19" x14ac:dyDescent="0.2">
      <c r="B25" s="29" t="s">
        <v>132</v>
      </c>
      <c r="C25" s="13" t="s">
        <v>214</v>
      </c>
      <c r="D25" s="65">
        <f t="shared" ref="D25:K25" si="5">IF(ISBLANK(D24),"",(IF(ISBLANK(D9),"",IF(ISBLANK(D11),"",D24-((D9+D11)/60)-(D18-D17)))))</f>
        <v>5.7499999999999964</v>
      </c>
      <c r="E25" s="35">
        <f t="shared" si="5"/>
        <v>2.5000000000000009</v>
      </c>
      <c r="F25" s="35">
        <f t="shared" si="5"/>
        <v>3.9166666666666661</v>
      </c>
      <c r="G25" s="35">
        <f t="shared" si="5"/>
        <v>7</v>
      </c>
      <c r="H25" s="35">
        <f t="shared" si="5"/>
        <v>6.666666666666667</v>
      </c>
      <c r="I25" s="35">
        <f t="shared" si="5"/>
        <v>9.7499999999999964</v>
      </c>
      <c r="J25" s="35">
        <f t="shared" si="5"/>
        <v>7.666666666666667</v>
      </c>
      <c r="K25" s="35">
        <f t="shared" si="5"/>
        <v>5.9166666666666705</v>
      </c>
      <c r="L25" s="43">
        <f>SUM(E25:K25)/(COUNTA(E25:K25)-COUNTBLANK(E25:K25))</f>
        <v>6.2023809523809534</v>
      </c>
      <c r="M25" s="129">
        <f>IF(ISBLANK(L25),"",(L25/24))</f>
        <v>0.25843253968253971</v>
      </c>
      <c r="N25" s="32" t="s">
        <v>132</v>
      </c>
      <c r="O25" s="6"/>
      <c r="P25" s="73" t="str">
        <f>LEFT(M25,4)</f>
        <v>0.25</v>
      </c>
      <c r="Q25" s="57" t="str">
        <f>RIGHT(P25,2)</f>
        <v>25</v>
      </c>
      <c r="R25" s="57">
        <f>(Q25*0.01)</f>
        <v>0.25</v>
      </c>
      <c r="S25" s="106">
        <f>R25*60</f>
        <v>15</v>
      </c>
    </row>
    <row r="26" spans="2:19" s="57" customFormat="1" x14ac:dyDescent="0.2">
      <c r="B26" s="29" t="s">
        <v>133</v>
      </c>
      <c r="C26" s="13" t="s">
        <v>216</v>
      </c>
      <c r="D26" s="97">
        <f t="shared" ref="D26:K26" si="6">(D6/60)+D25</f>
        <v>6.2499999999999964</v>
      </c>
      <c r="E26" s="105">
        <f t="shared" si="6"/>
        <v>2.8333333333333344</v>
      </c>
      <c r="F26" s="105">
        <f t="shared" si="6"/>
        <v>4.9166666666666661</v>
      </c>
      <c r="G26" s="105">
        <f t="shared" si="6"/>
        <v>8.5</v>
      </c>
      <c r="H26" s="105">
        <f t="shared" si="6"/>
        <v>7.916666666666667</v>
      </c>
      <c r="I26" s="105">
        <f t="shared" si="6"/>
        <v>14.749999999999996</v>
      </c>
      <c r="J26" s="105">
        <f t="shared" si="6"/>
        <v>8</v>
      </c>
      <c r="K26" s="105">
        <f t="shared" si="6"/>
        <v>6.4166666666666705</v>
      </c>
      <c r="L26" s="60">
        <f>AVERAGE(E26:K26)</f>
        <v>7.6190476190476195</v>
      </c>
      <c r="M26" s="129">
        <f>IF(ISBLANK(L26),"",(L26/24))</f>
        <v>0.3174603174603175</v>
      </c>
      <c r="N26" s="63" t="s">
        <v>230</v>
      </c>
    </row>
    <row r="27" spans="2:19" ht="13.5" thickBot="1" x14ac:dyDescent="0.25">
      <c r="B27" s="30" t="s">
        <v>218</v>
      </c>
      <c r="C27" s="31" t="s">
        <v>219</v>
      </c>
      <c r="D27" s="120">
        <f t="shared" ref="D27:H27" si="7">IF(ISERROR(D25/D24),"",IF(ISBLANK(D25),"",D25/D24))</f>
        <v>0.69696969696969679</v>
      </c>
      <c r="E27" s="36">
        <f t="shared" si="7"/>
        <v>0.50000000000000011</v>
      </c>
      <c r="F27" s="36">
        <f t="shared" si="7"/>
        <v>0.71212121212121215</v>
      </c>
      <c r="G27" s="36">
        <f t="shared" si="7"/>
        <v>0.875</v>
      </c>
      <c r="H27" s="36">
        <f t="shared" si="7"/>
        <v>0.82474226804123707</v>
      </c>
      <c r="I27" s="36">
        <f>IF(ISERROR(I25/I24),"",IF(ISBLANK(I25),"",I25/I24))</f>
        <v>0.92857142857142849</v>
      </c>
      <c r="J27" s="36">
        <f>IF(ISERROR(J25/J24),"",IF(ISBLANK(J25),"",J25/J24))</f>
        <v>0.90196078431372551</v>
      </c>
      <c r="K27" s="36">
        <f>IF(ISERROR(K25/K24),"",IF(ISBLANK(K25),"",K25/K24))</f>
        <v>0.82558139534883734</v>
      </c>
      <c r="L27" s="36"/>
      <c r="M27" s="46">
        <f>SUM(E27:K27)/(COUNTA(E27:K27)-COUNTBLANK(E27:K27))</f>
        <v>0.79542529834234876</v>
      </c>
      <c r="N27" s="33"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526B4-34C4-4F13-8263-D204E38FF9C2}">
  <sheetPr codeName="Sheet7"/>
  <dimension ref="A1"/>
  <sheetViews>
    <sheetView workbookViewId="0">
      <selection activeCell="H6" sqref="H6"/>
    </sheetView>
  </sheetViews>
  <sheetFormatPr defaultRowHeight="12.75" x14ac:dyDescent="0.2"/>
  <sheetData>
    <row r="1" spans="1:1" x14ac:dyDescent="0.2">
      <c r="A1" s="57"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462E-34ED-4B6C-8517-4A9D23B27BCF}">
  <dimension ref="A1:B15"/>
  <sheetViews>
    <sheetView topLeftCell="A7" zoomScale="130" zoomScaleNormal="130" workbookViewId="0">
      <selection activeCell="A22" sqref="A22"/>
    </sheetView>
  </sheetViews>
  <sheetFormatPr defaultRowHeight="12.75" x14ac:dyDescent="0.2"/>
  <cols>
    <col min="1" max="1" width="85.5703125" bestFit="1" customWidth="1"/>
    <col min="2" max="2" width="70.85546875" customWidth="1"/>
  </cols>
  <sheetData>
    <row r="1" spans="1:2" x14ac:dyDescent="0.2">
      <c r="A1" t="s">
        <v>232</v>
      </c>
      <c r="B1" t="s">
        <v>233</v>
      </c>
    </row>
    <row r="2" spans="1:2" ht="48" customHeight="1" x14ac:dyDescent="0.2">
      <c r="A2" s="117" t="s">
        <v>234</v>
      </c>
      <c r="B2" s="118" t="s">
        <v>235</v>
      </c>
    </row>
    <row r="3" spans="1:2" ht="42.75" customHeight="1" x14ac:dyDescent="0.2">
      <c r="A3" s="118" t="s">
        <v>236</v>
      </c>
      <c r="B3" s="118" t="s">
        <v>237</v>
      </c>
    </row>
    <row r="4" spans="1:2" ht="50.25" customHeight="1" x14ac:dyDescent="0.2">
      <c r="A4" s="118" t="s">
        <v>238</v>
      </c>
      <c r="B4" s="118" t="s">
        <v>239</v>
      </c>
    </row>
    <row r="5" spans="1:2" ht="90.75" customHeight="1" x14ac:dyDescent="0.2">
      <c r="A5" s="118" t="s">
        <v>240</v>
      </c>
      <c r="B5" s="118" t="s">
        <v>241</v>
      </c>
    </row>
    <row r="6" spans="1:2" ht="38.25" customHeight="1" x14ac:dyDescent="0.2">
      <c r="A6" s="118" t="s">
        <v>242</v>
      </c>
      <c r="B6" s="118" t="s">
        <v>243</v>
      </c>
    </row>
    <row r="7" spans="1:2" ht="51.75" customHeight="1" x14ac:dyDescent="0.2">
      <c r="A7" s="118" t="s">
        <v>244</v>
      </c>
      <c r="B7" s="118" t="s">
        <v>245</v>
      </c>
    </row>
    <row r="8" spans="1:2" ht="27.75" customHeight="1" x14ac:dyDescent="0.2">
      <c r="A8" s="118" t="s">
        <v>246</v>
      </c>
      <c r="B8" s="118" t="s">
        <v>247</v>
      </c>
    </row>
    <row r="9" spans="1:2" ht="43.5" customHeight="1" x14ac:dyDescent="0.2">
      <c r="A9" s="118" t="s">
        <v>248</v>
      </c>
      <c r="B9" s="118" t="s">
        <v>249</v>
      </c>
    </row>
    <row r="10" spans="1:2" ht="63.75" x14ac:dyDescent="0.2">
      <c r="A10" s="123" t="s">
        <v>250</v>
      </c>
      <c r="B10" s="59" t="s">
        <v>251</v>
      </c>
    </row>
    <row r="11" spans="1:2" ht="82.5" customHeight="1" x14ac:dyDescent="0.2">
      <c r="A11" s="137" t="s">
        <v>252</v>
      </c>
      <c r="B11" s="137" t="s">
        <v>253</v>
      </c>
    </row>
    <row r="12" spans="1:2" ht="25.5" x14ac:dyDescent="0.2">
      <c r="A12" s="117" t="s">
        <v>254</v>
      </c>
      <c r="B12" t="s">
        <v>255</v>
      </c>
    </row>
    <row r="13" spans="1:2" x14ac:dyDescent="0.2">
      <c r="A13" s="59" t="s">
        <v>256</v>
      </c>
      <c r="B13" s="170">
        <v>44872</v>
      </c>
    </row>
    <row r="14" spans="1:2" x14ac:dyDescent="0.2">
      <c r="A14" s="59"/>
      <c r="B14" s="59"/>
    </row>
    <row r="15" spans="1:2" x14ac:dyDescent="0.2">
      <c r="A15" s="59"/>
      <c r="B15" s="5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0635C74BD0C84EAE51EDDD658466F0" ma:contentTypeVersion="10" ma:contentTypeDescription="Create a new document." ma:contentTypeScope="" ma:versionID="ec73939b41ea2c2f369007a2de564be1">
  <xsd:schema xmlns:xsd="http://www.w3.org/2001/XMLSchema" xmlns:xs="http://www.w3.org/2001/XMLSchema" xmlns:p="http://schemas.microsoft.com/office/2006/metadata/properties" xmlns:ns2="44bb8d01-0394-4b6c-a8ac-1e39d7ccb659" xmlns:ns3="082deaf9-42f4-4262-bc71-a349fce9d9d4" targetNamespace="http://schemas.microsoft.com/office/2006/metadata/properties" ma:root="true" ma:fieldsID="4da4f06beaf88063b5b1905ababae75f" ns2:_="" ns3:_="">
    <xsd:import namespace="44bb8d01-0394-4b6c-a8ac-1e39d7ccb659"/>
    <xsd:import namespace="082deaf9-42f4-4262-bc71-a349fce9d9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b8d01-0394-4b6c-a8ac-1e39d7ccb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2deaf9-42f4-4262-bc71-a349fce9d9d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AF66D1-0531-441D-83F3-0915AB1829DE}">
  <ds:schemaRefs>
    <ds:schemaRef ds:uri="http://schemas.microsoft.com/sharepoint/v3/contenttype/forms"/>
  </ds:schemaRefs>
</ds:datastoreItem>
</file>

<file path=customXml/itemProps2.xml><?xml version="1.0" encoding="utf-8"?>
<ds:datastoreItem xmlns:ds="http://schemas.openxmlformats.org/officeDocument/2006/customXml" ds:itemID="{2F898F9F-890B-4B6A-BD3A-A136D55B1E41}">
  <ds:schemaRefs>
    <ds:schemaRef ds:uri="http://schemas.microsoft.com/office/2006/metadata/properties"/>
  </ds:schemaRefs>
</ds:datastoreItem>
</file>

<file path=customXml/itemProps3.xml><?xml version="1.0" encoding="utf-8"?>
<ds:datastoreItem xmlns:ds="http://schemas.openxmlformats.org/officeDocument/2006/customXml" ds:itemID="{C9747D4F-A4BF-491D-8F13-A08F9DAC6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bb8d01-0394-4b6c-a8ac-1e39d7ccb659"/>
    <ds:schemaRef ds:uri="082deaf9-42f4-4262-bc71-a349fce9d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ISI &amp; SN Graph</vt:lpstr>
      <vt:lpstr>DBAS</vt:lpstr>
      <vt:lpstr>ISI SNQ items</vt:lpstr>
      <vt:lpstr>Summary Graphs</vt:lpstr>
      <vt:lpstr>Weekly Summary Sheet</vt:lpstr>
      <vt:lpstr>Enter Sleep Diary Here</vt:lpstr>
      <vt:lpstr>Sample</vt:lpstr>
      <vt:lpstr>Citation</vt:lpstr>
      <vt:lpstr>FAQ</vt:lpstr>
    </vt:vector>
  </TitlesOfParts>
  <Manager/>
  <Company>Stanford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Sleep Diary Calculator 2022.xlsx</dc:title>
  <dc:subject/>
  <dc:creator>Rachel Manber</dc:creator>
  <cp:keywords/>
  <dc:description/>
  <cp:lastModifiedBy>Adam D. Bramoweth (he/him/his)</cp:lastModifiedBy>
  <cp:revision/>
  <dcterms:created xsi:type="dcterms:W3CDTF">2010-06-21T20:48:10Z</dcterms:created>
  <dcterms:modified xsi:type="dcterms:W3CDTF">2025-01-17T15:39:10Z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0x010100FF0635C74BD0C84EAE51EDDD658466F0</vt:lpwstr>
  </property>
  <property fmtid="{D5CDD505-2E9C-101B-9397-08002B2CF9AE}" pid="3" name="Order">
    <vt:r8>5200</vt:r8>
  </property>
  <property fmtid="{D5CDD505-2E9C-101B-9397-08002B2CF9AE}" pid="4" name="URL">
    <vt:lpwstr/>
  </property>
</Properties>
</file>